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harts/chart78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drawings/drawing31.xml" ContentType="application/vnd.openxmlformats-officedocument.drawing+xml"/>
  <Override PartName="/xl/charts/chart81.xml" ContentType="application/vnd.openxmlformats-officedocument.drawingml.char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25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46.xml" ContentType="application/vnd.openxmlformats-officedocument.drawingml.chart+xml"/>
  <Override PartName="/xl/drawings/drawing32.xml" ContentType="application/vnd.openxmlformats-officedocument.drawing+xml"/>
  <Override PartName="/xl/charts/chart75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drawings/drawing33.xml" ContentType="application/vnd.openxmlformats-officedocument.drawing+xml"/>
  <Override PartName="/xl/charts/chart83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worksheets/sheet27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27.xml" ContentType="application/vnd.openxmlformats-officedocument.drawing+xml"/>
  <Override PartName="/xl/charts/chart59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drawings/drawing30.xml" ContentType="application/vnd.openxmlformats-officedocument.drawing+xml"/>
  <Override PartName="/xl/charts/chart73.xml" ContentType="application/vnd.openxmlformats-officedocument.drawingml.char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tabRatio="899" activeTab="8"/>
  </bookViews>
  <sheets>
    <sheet name="Список класса" sheetId="10" r:id="rId1"/>
    <sheet name="1 четверть" sheetId="48" r:id="rId2"/>
    <sheet name="2 четверть" sheetId="3" r:id="rId3"/>
    <sheet name="3 четверть" sheetId="4" r:id="rId4"/>
    <sheet name="конец года" sheetId="5" r:id="rId5"/>
    <sheet name="анализ" sheetId="6" r:id="rId6"/>
    <sheet name="Диаграмма" sheetId="47" r:id="rId7"/>
    <sheet name="Лист7" sheetId="7" state="hidden" r:id="rId8"/>
    <sheet name="1" sheetId="9" r:id="rId9"/>
    <sheet name="2" sheetId="11" r:id="rId10"/>
    <sheet name="3" sheetId="12" r:id="rId11"/>
    <sheet name="4" sheetId="13" r:id="rId12"/>
    <sheet name="5" sheetId="14" r:id="rId13"/>
    <sheet name="6" sheetId="15" r:id="rId14"/>
    <sheet name="7" sheetId="16" r:id="rId15"/>
    <sheet name="8" sheetId="17" r:id="rId16"/>
    <sheet name="9" sheetId="18" r:id="rId17"/>
    <sheet name="10" sheetId="19" r:id="rId18"/>
    <sheet name="11" sheetId="20" r:id="rId19"/>
    <sheet name="12" sheetId="21" r:id="rId20"/>
    <sheet name="13" sheetId="22" r:id="rId21"/>
    <sheet name="14" sheetId="23" r:id="rId22"/>
    <sheet name="15" sheetId="24" r:id="rId23"/>
    <sheet name="16" sheetId="25" r:id="rId24"/>
    <sheet name="17" sheetId="26" r:id="rId25"/>
    <sheet name="18" sheetId="27" r:id="rId26"/>
    <sheet name="19" sheetId="28" r:id="rId27"/>
    <sheet name="20" sheetId="29" r:id="rId28"/>
    <sheet name="21" sheetId="30" r:id="rId29"/>
    <sheet name="22" sheetId="31" r:id="rId30"/>
    <sheet name="23" sheetId="32" r:id="rId31"/>
    <sheet name="24" sheetId="33" r:id="rId32"/>
    <sheet name="25" sheetId="34" r:id="rId33"/>
    <sheet name="26" sheetId="35" r:id="rId34"/>
    <sheet name="27" sheetId="36" r:id="rId35"/>
    <sheet name="28" sheetId="37" r:id="rId36"/>
    <sheet name="29" sheetId="38" r:id="rId37"/>
    <sheet name="30" sheetId="39" r:id="rId38"/>
    <sheet name="31" sheetId="40" r:id="rId39"/>
    <sheet name="32" sheetId="41" r:id="rId40"/>
    <sheet name="33" sheetId="42" r:id="rId41"/>
    <sheet name="инструкция" sheetId="43" r:id="rId42"/>
  </sheets>
  <calcPr calcId="125725"/>
</workbook>
</file>

<file path=xl/calcChain.xml><?xml version="1.0" encoding="utf-8"?>
<calcChain xmlns="http://schemas.openxmlformats.org/spreadsheetml/2006/main">
  <c r="O42" i="5"/>
  <c r="O42" i="4"/>
  <c r="O42" i="3"/>
  <c r="O42" i="48"/>
  <c r="AA12" i="43" l="1"/>
  <c r="AA13"/>
  <c r="AA14"/>
  <c r="AA15"/>
  <c r="AA11"/>
  <c r="J21" i="24"/>
  <c r="J10" i="23"/>
  <c r="J7"/>
  <c r="AA39" i="48" l="1"/>
  <c r="L9" i="5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8"/>
  <c r="L9" i="4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8"/>
  <c r="E9" i="3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8"/>
  <c r="E9" i="4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8"/>
  <c r="L9" i="4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8"/>
  <c r="Z9" i="5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8"/>
  <c r="Z9" i="4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8"/>
  <c r="Z9" i="3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8"/>
  <c r="V49" s="1"/>
  <c r="Z9" i="48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40"/>
  <c r="AA8"/>
  <c r="R49" i="4" l="1"/>
  <c r="T49"/>
  <c r="V49"/>
  <c r="X49"/>
  <c r="X49" i="3"/>
  <c r="R49"/>
  <c r="T49"/>
  <c r="V49" i="5"/>
  <c r="T49"/>
  <c r="X49"/>
  <c r="R49"/>
  <c r="R49" i="48"/>
  <c r="V49"/>
  <c r="T49"/>
  <c r="C9" i="7" l="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J24" i="42"/>
  <c r="J23"/>
  <c r="J22"/>
  <c r="J21"/>
  <c r="J20"/>
  <c r="J10"/>
  <c r="J9"/>
  <c r="J8"/>
  <c r="J7"/>
  <c r="J6"/>
  <c r="B8"/>
  <c r="B7"/>
  <c r="C7"/>
  <c r="D7"/>
  <c r="E7"/>
  <c r="J24" i="41"/>
  <c r="J23"/>
  <c r="J22"/>
  <c r="J21"/>
  <c r="J20"/>
  <c r="J10"/>
  <c r="J9"/>
  <c r="J8"/>
  <c r="J7"/>
  <c r="J6"/>
  <c r="B8"/>
  <c r="B7"/>
  <c r="C7"/>
  <c r="D7"/>
  <c r="E7"/>
  <c r="J24" i="40"/>
  <c r="J23"/>
  <c r="J22"/>
  <c r="J21"/>
  <c r="J20"/>
  <c r="J10"/>
  <c r="J9"/>
  <c r="J8"/>
  <c r="J7"/>
  <c r="J6"/>
  <c r="B8"/>
  <c r="B7"/>
  <c r="C7"/>
  <c r="D7"/>
  <c r="E7"/>
  <c r="J24" i="39"/>
  <c r="J23"/>
  <c r="J22"/>
  <c r="J21"/>
  <c r="J20"/>
  <c r="J10"/>
  <c r="J9"/>
  <c r="J8"/>
  <c r="J7"/>
  <c r="J6"/>
  <c r="B8"/>
  <c r="B7"/>
  <c r="C7"/>
  <c r="D7"/>
  <c r="E7"/>
  <c r="J24" i="38"/>
  <c r="J23"/>
  <c r="J22"/>
  <c r="J21"/>
  <c r="J20"/>
  <c r="J10"/>
  <c r="J9"/>
  <c r="J8"/>
  <c r="J7"/>
  <c r="J6"/>
  <c r="B8"/>
  <c r="B7"/>
  <c r="C7"/>
  <c r="D7"/>
  <c r="E7"/>
  <c r="J24" i="37"/>
  <c r="J23"/>
  <c r="J22"/>
  <c r="J21"/>
  <c r="J20"/>
  <c r="J10"/>
  <c r="J9"/>
  <c r="J8"/>
  <c r="J7"/>
  <c r="J6"/>
  <c r="B8"/>
  <c r="B7"/>
  <c r="C7"/>
  <c r="D7"/>
  <c r="E7"/>
  <c r="J24" i="36"/>
  <c r="J23"/>
  <c r="J22"/>
  <c r="J21"/>
  <c r="J20"/>
  <c r="J10"/>
  <c r="J9"/>
  <c r="J8"/>
  <c r="J7"/>
  <c r="J6"/>
  <c r="B8"/>
  <c r="B7"/>
  <c r="C7"/>
  <c r="D7"/>
  <c r="E7"/>
  <c r="J24" i="35"/>
  <c r="J23"/>
  <c r="J22"/>
  <c r="J21"/>
  <c r="J20"/>
  <c r="J10"/>
  <c r="J9"/>
  <c r="J8"/>
  <c r="J7"/>
  <c r="J6"/>
  <c r="B8"/>
  <c r="B7"/>
  <c r="C7"/>
  <c r="D7"/>
  <c r="E7"/>
  <c r="J24" i="34"/>
  <c r="J23"/>
  <c r="J22"/>
  <c r="J21"/>
  <c r="J20"/>
  <c r="J10"/>
  <c r="J9"/>
  <c r="J8"/>
  <c r="J7"/>
  <c r="J6"/>
  <c r="B8"/>
  <c r="B7"/>
  <c r="C7"/>
  <c r="D7"/>
  <c r="E7"/>
  <c r="J24" i="33"/>
  <c r="J23"/>
  <c r="J22"/>
  <c r="J21"/>
  <c r="J20"/>
  <c r="J10"/>
  <c r="J9"/>
  <c r="J8"/>
  <c r="J7"/>
  <c r="J6"/>
  <c r="B8"/>
  <c r="B7"/>
  <c r="C7"/>
  <c r="D7"/>
  <c r="E7"/>
  <c r="J24" i="32"/>
  <c r="J23"/>
  <c r="J22"/>
  <c r="J21"/>
  <c r="J20"/>
  <c r="J10"/>
  <c r="J9"/>
  <c r="J8"/>
  <c r="J7"/>
  <c r="J6"/>
  <c r="B8"/>
  <c r="B7"/>
  <c r="C7"/>
  <c r="D7"/>
  <c r="E7"/>
  <c r="E2" i="30"/>
  <c r="J24" i="31"/>
  <c r="J23"/>
  <c r="J22"/>
  <c r="J21"/>
  <c r="J20"/>
  <c r="J10"/>
  <c r="J9"/>
  <c r="J8"/>
  <c r="J7"/>
  <c r="J6"/>
  <c r="B8"/>
  <c r="B7"/>
  <c r="C7"/>
  <c r="D7"/>
  <c r="E7"/>
  <c r="J24" i="30"/>
  <c r="J23"/>
  <c r="J22"/>
  <c r="J21"/>
  <c r="J20"/>
  <c r="J10"/>
  <c r="J9"/>
  <c r="J8"/>
  <c r="J7"/>
  <c r="J6"/>
  <c r="B8"/>
  <c r="B7"/>
  <c r="C7"/>
  <c r="D7"/>
  <c r="E7"/>
  <c r="J24" i="29"/>
  <c r="J23"/>
  <c r="J22"/>
  <c r="J21"/>
  <c r="J20"/>
  <c r="J10"/>
  <c r="J9"/>
  <c r="J8"/>
  <c r="J7"/>
  <c r="J6"/>
  <c r="B7"/>
  <c r="C7"/>
  <c r="D7"/>
  <c r="E7"/>
  <c r="B8"/>
  <c r="J24" i="28"/>
  <c r="J23"/>
  <c r="J22"/>
  <c r="J21"/>
  <c r="J20"/>
  <c r="J10"/>
  <c r="J9"/>
  <c r="J8"/>
  <c r="J7"/>
  <c r="J6"/>
  <c r="B8"/>
  <c r="B7"/>
  <c r="C7"/>
  <c r="D7"/>
  <c r="E7"/>
  <c r="J24" i="27"/>
  <c r="J23"/>
  <c r="J22"/>
  <c r="J21"/>
  <c r="J20"/>
  <c r="J10"/>
  <c r="J9"/>
  <c r="J8"/>
  <c r="J7"/>
  <c r="J6"/>
  <c r="B8"/>
  <c r="B7"/>
  <c r="C7"/>
  <c r="D7"/>
  <c r="E7"/>
  <c r="J24" i="26"/>
  <c r="J23"/>
  <c r="J22"/>
  <c r="J21"/>
  <c r="J20"/>
  <c r="J10"/>
  <c r="J9"/>
  <c r="J8"/>
  <c r="J7"/>
  <c r="J6"/>
  <c r="B8"/>
  <c r="K24" i="25"/>
  <c r="K23"/>
  <c r="K22"/>
  <c r="K21"/>
  <c r="K20"/>
  <c r="K10"/>
  <c r="K9"/>
  <c r="K8"/>
  <c r="K7"/>
  <c r="K6"/>
  <c r="B8"/>
  <c r="B7"/>
  <c r="C7"/>
  <c r="D7"/>
  <c r="E7"/>
  <c r="J24" i="24"/>
  <c r="J23"/>
  <c r="J22"/>
  <c r="J20"/>
  <c r="J10"/>
  <c r="J9"/>
  <c r="J8"/>
  <c r="J7"/>
  <c r="J6"/>
  <c r="B8"/>
  <c r="B7"/>
  <c r="C7"/>
  <c r="D7"/>
  <c r="E7"/>
  <c r="J24" i="23"/>
  <c r="J23"/>
  <c r="J22"/>
  <c r="J21"/>
  <c r="J20"/>
  <c r="J9"/>
  <c r="J8"/>
  <c r="J6"/>
  <c r="B8"/>
  <c r="B7"/>
  <c r="C7"/>
  <c r="D7"/>
  <c r="E7"/>
  <c r="J25" i="22"/>
  <c r="J24"/>
  <c r="J23"/>
  <c r="J22"/>
  <c r="J21"/>
  <c r="J11"/>
  <c r="J10"/>
  <c r="J9"/>
  <c r="J8"/>
  <c r="J7"/>
  <c r="B9"/>
  <c r="B8"/>
  <c r="C8"/>
  <c r="D8"/>
  <c r="E8"/>
  <c r="B7" i="21"/>
  <c r="C7"/>
  <c r="D7"/>
  <c r="E7"/>
  <c r="J23"/>
  <c r="J22"/>
  <c r="J21"/>
  <c r="J20"/>
  <c r="J10"/>
  <c r="J9"/>
  <c r="J8"/>
  <c r="J7"/>
  <c r="J6"/>
  <c r="B8"/>
  <c r="B7" i="20"/>
  <c r="C7"/>
  <c r="J24"/>
  <c r="J23"/>
  <c r="J22"/>
  <c r="J21"/>
  <c r="J20"/>
  <c r="J10"/>
  <c r="J9"/>
  <c r="J8"/>
  <c r="J7"/>
  <c r="J6"/>
  <c r="B8"/>
  <c r="B7" i="19"/>
  <c r="C7"/>
  <c r="D7"/>
  <c r="E7"/>
  <c r="B7" i="18"/>
  <c r="C7"/>
  <c r="D7"/>
  <c r="E7"/>
  <c r="B7" i="17"/>
  <c r="C7"/>
  <c r="D7"/>
  <c r="E7"/>
  <c r="B7" i="16"/>
  <c r="C7"/>
  <c r="D7"/>
  <c r="E7"/>
  <c r="B7" i="15"/>
  <c r="C7"/>
  <c r="D7"/>
  <c r="E7"/>
  <c r="B7" i="14"/>
  <c r="C7"/>
  <c r="D7"/>
  <c r="E7"/>
  <c r="B7" i="13"/>
  <c r="C7"/>
  <c r="D7"/>
  <c r="E7"/>
  <c r="B7" i="12"/>
  <c r="C7"/>
  <c r="D7"/>
  <c r="E7"/>
  <c r="B7" i="11"/>
  <c r="C7"/>
  <c r="D7"/>
  <c r="E7"/>
  <c r="J24" i="19"/>
  <c r="J23"/>
  <c r="J22"/>
  <c r="J21"/>
  <c r="J20"/>
  <c r="J10"/>
  <c r="J9"/>
  <c r="J8"/>
  <c r="J7"/>
  <c r="J6"/>
  <c r="B8"/>
  <c r="J24" i="18"/>
  <c r="J23"/>
  <c r="J22"/>
  <c r="J21"/>
  <c r="J20"/>
  <c r="J10"/>
  <c r="J9"/>
  <c r="J8"/>
  <c r="J7"/>
  <c r="J6"/>
  <c r="B8"/>
  <c r="J24" i="17"/>
  <c r="J23"/>
  <c r="J22"/>
  <c r="J21"/>
  <c r="J20"/>
  <c r="J10"/>
  <c r="J9"/>
  <c r="J8"/>
  <c r="J7"/>
  <c r="J6"/>
  <c r="B8"/>
  <c r="J24" i="16"/>
  <c r="J23"/>
  <c r="J22"/>
  <c r="J21"/>
  <c r="J20"/>
  <c r="J10"/>
  <c r="J9"/>
  <c r="J8"/>
  <c r="J7"/>
  <c r="J6"/>
  <c r="B8"/>
  <c r="J24" i="15"/>
  <c r="J23"/>
  <c r="J22"/>
  <c r="J21"/>
  <c r="J20"/>
  <c r="J10"/>
  <c r="J9"/>
  <c r="J8"/>
  <c r="J7"/>
  <c r="J6"/>
  <c r="B8"/>
  <c r="K24" i="14"/>
  <c r="K23"/>
  <c r="K22"/>
  <c r="K21"/>
  <c r="K20"/>
  <c r="K10"/>
  <c r="K9"/>
  <c r="K8"/>
  <c r="K7"/>
  <c r="K6"/>
  <c r="B8"/>
  <c r="J24" i="13"/>
  <c r="J23"/>
  <c r="J22"/>
  <c r="J21"/>
  <c r="J20"/>
  <c r="J6"/>
  <c r="J7"/>
  <c r="J8"/>
  <c r="J9"/>
  <c r="J10"/>
  <c r="B8"/>
  <c r="J24" i="12"/>
  <c r="J23"/>
  <c r="J22"/>
  <c r="J21"/>
  <c r="J20"/>
  <c r="J10"/>
  <c r="J9"/>
  <c r="J8"/>
  <c r="J7"/>
  <c r="J6"/>
  <c r="B8"/>
  <c r="J24" i="11"/>
  <c r="J23"/>
  <c r="J22"/>
  <c r="J21"/>
  <c r="J20"/>
  <c r="J10"/>
  <c r="J9"/>
  <c r="J8"/>
  <c r="J7"/>
  <c r="J6"/>
  <c r="B8"/>
  <c r="J24" i="9"/>
  <c r="J23"/>
  <c r="J22"/>
  <c r="J21"/>
  <c r="J20"/>
  <c r="J10"/>
  <c r="J9"/>
  <c r="J8"/>
  <c r="J7"/>
  <c r="J6"/>
  <c r="B8"/>
  <c r="B9" i="11"/>
  <c r="B9" i="12"/>
  <c r="B9" i="13"/>
  <c r="K15" i="14"/>
  <c r="B9" i="15"/>
  <c r="B9" i="16"/>
  <c r="B9" i="17"/>
  <c r="B9" i="18"/>
  <c r="B9" i="19"/>
  <c r="B9" i="20"/>
  <c r="B9" i="21"/>
  <c r="B10" i="22"/>
  <c r="B9" i="23"/>
  <c r="B9" i="24"/>
  <c r="B9" i="25"/>
  <c r="B9" i="26"/>
  <c r="B9" i="27"/>
  <c r="B9" i="28"/>
  <c r="B9" i="29"/>
  <c r="B9" i="30"/>
  <c r="B9" i="31"/>
  <c r="B9" i="32"/>
  <c r="B9" i="33"/>
  <c r="B9" i="34"/>
  <c r="B9" i="35"/>
  <c r="B9" i="36"/>
  <c r="B9" i="37"/>
  <c r="B9" i="38"/>
  <c r="B9" i="39"/>
  <c r="B9" i="40"/>
  <c r="B9" i="41"/>
  <c r="B9" i="42"/>
  <c r="B9" i="9"/>
  <c r="X42" i="48"/>
  <c r="W42"/>
  <c r="V42"/>
  <c r="J74" s="1"/>
  <c r="U42"/>
  <c r="J73" s="1"/>
  <c r="T42"/>
  <c r="S42"/>
  <c r="R42"/>
  <c r="J71" s="1"/>
  <c r="Q42"/>
  <c r="J60" s="1"/>
  <c r="P42"/>
  <c r="J61" s="1"/>
  <c r="J62"/>
  <c r="N42"/>
  <c r="J63" s="1"/>
  <c r="M42"/>
  <c r="J64" s="1"/>
  <c r="C41"/>
  <c r="X43" s="1"/>
  <c r="Y40"/>
  <c r="J15" i="42" s="1"/>
  <c r="D40" i="48"/>
  <c r="B40"/>
  <c r="E2" i="42" s="1"/>
  <c r="Y39" i="48"/>
  <c r="J15" i="41" s="1"/>
  <c r="D39" i="48"/>
  <c r="B39"/>
  <c r="E2" i="41" s="1"/>
  <c r="Y38" i="48"/>
  <c r="J15" i="40" s="1"/>
  <c r="D38" i="48"/>
  <c r="B38"/>
  <c r="E2" i="40" s="1"/>
  <c r="Y37" i="48"/>
  <c r="J15" i="39" s="1"/>
  <c r="D37" i="48"/>
  <c r="B37"/>
  <c r="E2" i="39" s="1"/>
  <c r="Y36" i="48"/>
  <c r="J15" i="38" s="1"/>
  <c r="D36" i="48"/>
  <c r="B36"/>
  <c r="E2" i="38" s="1"/>
  <c r="Y35" i="48"/>
  <c r="J15" i="37" s="1"/>
  <c r="D35" i="48"/>
  <c r="B35"/>
  <c r="E2" i="37" s="1"/>
  <c r="Y34" i="48"/>
  <c r="J15" i="36" s="1"/>
  <c r="D34" i="48"/>
  <c r="B34"/>
  <c r="Y33"/>
  <c r="J15" i="35" s="1"/>
  <c r="D33" i="48"/>
  <c r="B33"/>
  <c r="Y32"/>
  <c r="J15" i="34" s="1"/>
  <c r="D32" i="48"/>
  <c r="B32"/>
  <c r="Y31"/>
  <c r="J15" i="33" s="1"/>
  <c r="D31" i="48"/>
  <c r="B31"/>
  <c r="E2" i="33" s="1"/>
  <c r="Y30" i="48"/>
  <c r="J15" i="32" s="1"/>
  <c r="D30" i="48"/>
  <c r="B30"/>
  <c r="E2" i="32" s="1"/>
  <c r="Y29" i="48"/>
  <c r="J15" i="31" s="1"/>
  <c r="D29" i="48"/>
  <c r="B29"/>
  <c r="F2" i="31" s="1"/>
  <c r="Y28" i="48"/>
  <c r="J15" i="30" s="1"/>
  <c r="D28" i="48"/>
  <c r="B28"/>
  <c r="Y27"/>
  <c r="J15" i="29" s="1"/>
  <c r="D27" i="48"/>
  <c r="B27"/>
  <c r="E2" i="29" s="1"/>
  <c r="Y26" i="48"/>
  <c r="J15" i="28" s="1"/>
  <c r="D26" i="48"/>
  <c r="B26"/>
  <c r="E2" i="28" s="1"/>
  <c r="Y25" i="48"/>
  <c r="J15" i="27" s="1"/>
  <c r="D25" i="48"/>
  <c r="B25"/>
  <c r="E2" i="27" s="1"/>
  <c r="Y24" i="48"/>
  <c r="J15" i="26" s="1"/>
  <c r="D24" i="48"/>
  <c r="B24"/>
  <c r="E2" i="26" s="1"/>
  <c r="Y23" i="48"/>
  <c r="K15" i="25" s="1"/>
  <c r="D23" i="48"/>
  <c r="B23"/>
  <c r="E2" i="25" s="1"/>
  <c r="Y22" i="48"/>
  <c r="J15" i="24" s="1"/>
  <c r="D22" i="48"/>
  <c r="B22"/>
  <c r="E2" i="24" s="1"/>
  <c r="Y21" i="48"/>
  <c r="J15" i="23" s="1"/>
  <c r="D21" i="48"/>
  <c r="B21"/>
  <c r="E2" i="23" s="1"/>
  <c r="Y20" i="48"/>
  <c r="J16" i="22" s="1"/>
  <c r="D20" i="48"/>
  <c r="B20"/>
  <c r="E3" i="22" s="1"/>
  <c r="Y19" i="48"/>
  <c r="J15" i="21" s="1"/>
  <c r="D19" i="48"/>
  <c r="B19"/>
  <c r="F2" i="21" s="1"/>
  <c r="Y18" i="48"/>
  <c r="J15" i="20" s="1"/>
  <c r="D18" i="48"/>
  <c r="B18"/>
  <c r="F2" i="20" s="1"/>
  <c r="Y17" i="48"/>
  <c r="J15" i="19" s="1"/>
  <c r="D17" i="48"/>
  <c r="B17"/>
  <c r="E2" i="19" s="1"/>
  <c r="Y16" i="48"/>
  <c r="J15" i="18" s="1"/>
  <c r="D16" i="48"/>
  <c r="B16"/>
  <c r="E2" i="18" s="1"/>
  <c r="Y15" i="48"/>
  <c r="J15" i="17" s="1"/>
  <c r="D15" i="48"/>
  <c r="B15"/>
  <c r="E2" i="17" s="1"/>
  <c r="Y14" i="48"/>
  <c r="J15" i="16" s="1"/>
  <c r="D14" i="48"/>
  <c r="B14"/>
  <c r="E2" i="16" s="1"/>
  <c r="Y13" i="48"/>
  <c r="J15" i="15" s="1"/>
  <c r="D13" i="48"/>
  <c r="B13"/>
  <c r="E2" i="15" s="1"/>
  <c r="Y12" i="48"/>
  <c r="D12"/>
  <c r="B12"/>
  <c r="F2" i="14" s="1"/>
  <c r="Y11" i="48"/>
  <c r="J15" i="13" s="1"/>
  <c r="D11" i="48"/>
  <c r="B11"/>
  <c r="E2" i="13" s="1"/>
  <c r="Y10" i="48"/>
  <c r="J15" i="12" s="1"/>
  <c r="D10" i="48"/>
  <c r="B10"/>
  <c r="D2" i="12" s="1"/>
  <c r="Y9" i="48"/>
  <c r="J15" i="11" s="1"/>
  <c r="D9" i="48"/>
  <c r="B9"/>
  <c r="D2" i="11" s="1"/>
  <c r="Y8" i="48"/>
  <c r="J68" s="1"/>
  <c r="D8"/>
  <c r="B8"/>
  <c r="D2" i="9" s="1"/>
  <c r="J72" i="48" l="1"/>
  <c r="L72" s="1"/>
  <c r="C114" i="6" s="1"/>
  <c r="E41" i="48"/>
  <c r="E43" s="1"/>
  <c r="G41"/>
  <c r="G43" s="1"/>
  <c r="I41"/>
  <c r="I43" s="1"/>
  <c r="K41"/>
  <c r="K43" s="1"/>
  <c r="J67"/>
  <c r="L67" s="1"/>
  <c r="D30" i="6" s="1"/>
  <c r="B9" i="14"/>
  <c r="D41" i="48"/>
  <c r="D43" s="1"/>
  <c r="F41"/>
  <c r="F43" s="1"/>
  <c r="H41"/>
  <c r="H43" s="1"/>
  <c r="J41"/>
  <c r="J43" s="1"/>
  <c r="L41"/>
  <c r="L43" s="1"/>
  <c r="W43"/>
  <c r="J15" i="9"/>
  <c r="Y41" i="48"/>
  <c r="J78" s="1"/>
  <c r="M43"/>
  <c r="L64" s="1"/>
  <c r="O43"/>
  <c r="L62" s="1"/>
  <c r="Q43"/>
  <c r="L60" s="1"/>
  <c r="S43"/>
  <c r="U43"/>
  <c r="L73" s="1"/>
  <c r="C115" i="6" s="1"/>
  <c r="H52" i="48"/>
  <c r="N43"/>
  <c r="L63" s="1"/>
  <c r="P43"/>
  <c r="L61" s="1"/>
  <c r="R43"/>
  <c r="L71" s="1"/>
  <c r="C113" i="6" s="1"/>
  <c r="T43" i="48"/>
  <c r="V43"/>
  <c r="L74" s="1"/>
  <c r="C116" i="6" s="1"/>
  <c r="J66" i="48"/>
  <c r="L66" s="1"/>
  <c r="D29" i="6" s="1"/>
  <c r="J76" i="48" l="1"/>
  <c r="C5" i="6" s="1"/>
  <c r="J75" i="48"/>
  <c r="C6" i="6" s="1"/>
  <c r="L68" i="48"/>
  <c r="D31" i="6" s="1"/>
  <c r="J58" i="48"/>
  <c r="L58" s="1"/>
  <c r="C71" i="6" s="1"/>
  <c r="V51" i="48"/>
  <c r="J57"/>
  <c r="L57" s="1"/>
  <c r="C70" i="6" s="1"/>
  <c r="T51" i="48"/>
  <c r="J77"/>
  <c r="C7" i="6" s="1"/>
  <c r="J56" i="48"/>
  <c r="L56" s="1"/>
  <c r="C69" i="6" s="1"/>
  <c r="R51" i="48"/>
  <c r="J69" l="1"/>
  <c r="L69" s="1"/>
  <c r="D32" i="6" s="1"/>
  <c r="B8" i="5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Z15" i="43"/>
  <c r="M15"/>
  <c r="L15"/>
  <c r="K15"/>
  <c r="J15"/>
  <c r="I15"/>
  <c r="H15"/>
  <c r="G15"/>
  <c r="E15"/>
  <c r="F15" s="1"/>
  <c r="Z14"/>
  <c r="M14"/>
  <c r="L14"/>
  <c r="K14"/>
  <c r="J14"/>
  <c r="I14"/>
  <c r="H14"/>
  <c r="G14"/>
  <c r="E14"/>
  <c r="F14" s="1"/>
  <c r="Z13"/>
  <c r="M13"/>
  <c r="L13"/>
  <c r="K13"/>
  <c r="J13"/>
  <c r="I13"/>
  <c r="H13"/>
  <c r="G13"/>
  <c r="E13"/>
  <c r="F13" s="1"/>
  <c r="Z12"/>
  <c r="M12"/>
  <c r="L12"/>
  <c r="K12"/>
  <c r="J12"/>
  <c r="I12"/>
  <c r="H12"/>
  <c r="G12"/>
  <c r="E12"/>
  <c r="F12" s="1"/>
  <c r="Z11"/>
  <c r="M11"/>
  <c r="L11"/>
  <c r="K11"/>
  <c r="J11"/>
  <c r="I11"/>
  <c r="H11"/>
  <c r="G11"/>
  <c r="E11"/>
  <c r="F11" s="1"/>
  <c r="C8" i="38"/>
  <c r="E8" i="16"/>
  <c r="C41" i="5"/>
  <c r="C41" i="4"/>
  <c r="L9" i="3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8"/>
  <c r="C41"/>
  <c r="H52" s="1"/>
  <c r="J76" l="1"/>
  <c r="J75"/>
  <c r="H52" i="4"/>
  <c r="J76"/>
  <c r="J75"/>
  <c r="H52" i="5"/>
  <c r="J75"/>
  <c r="J76"/>
  <c r="K9" i="3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8"/>
  <c r="D9" i="5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8"/>
  <c r="F8" i="3"/>
  <c r="D9" i="4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8"/>
  <c r="F9" i="3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8"/>
  <c r="B9" i="7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M24" i="42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M24" i="41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M24" i="40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M24" i="39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M24" i="38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M24" i="37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E2" i="36"/>
  <c r="M24"/>
  <c r="M22"/>
  <c r="M23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M24" i="35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E2"/>
  <c r="M24" i="34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E2"/>
  <c r="M24" i="33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M24" i="32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M24" i="31" l="1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M24" i="30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8"/>
  <c r="D8"/>
  <c r="C8"/>
  <c r="P41" i="10"/>
  <c r="Y40" i="5"/>
  <c r="M15" i="42" s="1"/>
  <c r="Y9" i="5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M15" i="30" s="1"/>
  <c r="Y29" i="5"/>
  <c r="M15" i="31" s="1"/>
  <c r="Y30" i="5"/>
  <c r="M15" i="32" s="1"/>
  <c r="Y31" i="5"/>
  <c r="M15" i="33" s="1"/>
  <c r="Y32" i="5"/>
  <c r="M15" i="34" s="1"/>
  <c r="Y33" i="5"/>
  <c r="M15" i="35" s="1"/>
  <c r="Y34" i="5"/>
  <c r="M15" i="36" s="1"/>
  <c r="Y35" i="5"/>
  <c r="M15" i="37" s="1"/>
  <c r="Y36" i="5"/>
  <c r="M15" i="38" s="1"/>
  <c r="Y37" i="5"/>
  <c r="M15" i="39" s="1"/>
  <c r="Y38" i="5"/>
  <c r="M15" i="40" s="1"/>
  <c r="Y39" i="5"/>
  <c r="Y8"/>
  <c r="E9" i="30"/>
  <c r="E9" i="31"/>
  <c r="E9" i="32"/>
  <c r="E9" i="33"/>
  <c r="E9" i="34"/>
  <c r="E9" i="35"/>
  <c r="E9" i="36"/>
  <c r="E9" i="37"/>
  <c r="E9" i="38"/>
  <c r="E9" i="39"/>
  <c r="E9" i="40"/>
  <c r="E9" i="41"/>
  <c r="E9" i="42"/>
  <c r="Y9" i="4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L15" i="30" s="1"/>
  <c r="Y29" i="4"/>
  <c r="L15" i="31" s="1"/>
  <c r="Y30" i="4"/>
  <c r="L15" i="32" s="1"/>
  <c r="Y31" i="4"/>
  <c r="Y32"/>
  <c r="L15" i="34" s="1"/>
  <c r="Y33" i="4"/>
  <c r="L15" i="35" s="1"/>
  <c r="Y34" i="4"/>
  <c r="L15" i="36" s="1"/>
  <c r="Y35" i="4"/>
  <c r="L15" i="37" s="1"/>
  <c r="Y36" i="4"/>
  <c r="L15" i="38" s="1"/>
  <c r="Y37" i="4"/>
  <c r="L15" i="39" s="1"/>
  <c r="Y38" i="4"/>
  <c r="L15" i="40" s="1"/>
  <c r="Y39" i="4"/>
  <c r="L15" i="41" s="1"/>
  <c r="Y40" i="4"/>
  <c r="L15" i="42" s="1"/>
  <c r="Y8" i="4"/>
  <c r="D9" i="30"/>
  <c r="D9" i="31"/>
  <c r="D9" i="32"/>
  <c r="D9" i="33"/>
  <c r="D9" i="34"/>
  <c r="D9" i="35"/>
  <c r="D9" i="36"/>
  <c r="D9" i="37"/>
  <c r="D9" i="38"/>
  <c r="D9" i="39"/>
  <c r="D9" i="40"/>
  <c r="D9" i="41"/>
  <c r="D9" i="42"/>
  <c r="Y9" i="3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J68" s="1"/>
  <c r="Y28"/>
  <c r="K15" i="30" s="1"/>
  <c r="Y29" i="3"/>
  <c r="K15" i="31" s="1"/>
  <c r="Y30" i="3"/>
  <c r="K15" i="32" s="1"/>
  <c r="Y31" i="3"/>
  <c r="K15" i="33" s="1"/>
  <c r="Y32" i="3"/>
  <c r="K15" i="34" s="1"/>
  <c r="Y33" i="3"/>
  <c r="K15" i="35" s="1"/>
  <c r="Y34" i="3"/>
  <c r="K15" i="36" s="1"/>
  <c r="Y35" i="3"/>
  <c r="K15" i="37" s="1"/>
  <c r="Y36" i="3"/>
  <c r="K15" i="38" s="1"/>
  <c r="Y37" i="3"/>
  <c r="K15" i="39" s="1"/>
  <c r="Y38" i="3"/>
  <c r="K15" i="40" s="1"/>
  <c r="Y39" i="3"/>
  <c r="Y40"/>
  <c r="K15" i="42" s="1"/>
  <c r="Y8" i="3"/>
  <c r="C9" i="30"/>
  <c r="C9" i="31"/>
  <c r="C9" i="32"/>
  <c r="C9" i="33"/>
  <c r="C9" i="34"/>
  <c r="C9" i="35"/>
  <c r="C9" i="36"/>
  <c r="C9" i="37"/>
  <c r="C9" i="38"/>
  <c r="C9" i="39"/>
  <c r="C9" i="40"/>
  <c r="C9" i="41"/>
  <c r="C9" i="42"/>
  <c r="O41" i="10"/>
  <c r="B8" i="4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8" i="3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P9" i="10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B25" i="42" l="1"/>
  <c r="A27" s="1"/>
  <c r="A24"/>
  <c r="B26" i="40"/>
  <c r="A28"/>
  <c r="A25"/>
  <c r="A28" i="36"/>
  <c r="A25"/>
  <c r="B26"/>
  <c r="B26" i="34"/>
  <c r="A28"/>
  <c r="A25"/>
  <c r="B26" i="32"/>
  <c r="A28" s="1"/>
  <c r="A25"/>
  <c r="B26" i="30"/>
  <c r="A28"/>
  <c r="A25"/>
  <c r="A25" i="41"/>
  <c r="B26"/>
  <c r="A28" s="1"/>
  <c r="A25" i="39"/>
  <c r="B26"/>
  <c r="A28" s="1"/>
  <c r="B26" i="37"/>
  <c r="A28" s="1"/>
  <c r="A25"/>
  <c r="A25" i="33"/>
  <c r="B26"/>
  <c r="A28" s="1"/>
  <c r="A26" i="31"/>
  <c r="B27"/>
  <c r="A29" s="1"/>
  <c r="A25" i="35"/>
  <c r="B26"/>
  <c r="A28" s="1"/>
  <c r="L15" i="33"/>
  <c r="J66" i="4"/>
  <c r="A25" i="38"/>
  <c r="B26"/>
  <c r="A28" s="1"/>
  <c r="K15" i="41"/>
  <c r="Y41" i="3"/>
  <c r="J66"/>
  <c r="Y42" i="5"/>
  <c r="J66" s="1"/>
  <c r="M15" i="41"/>
  <c r="M24" i="29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M24" i="28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M24" i="27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M24" i="26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N24" i="25"/>
  <c r="N23"/>
  <c r="N22"/>
  <c r="N21"/>
  <c r="N20"/>
  <c r="M24"/>
  <c r="M23"/>
  <c r="M22"/>
  <c r="M21"/>
  <c r="M20"/>
  <c r="L24"/>
  <c r="L23"/>
  <c r="L22"/>
  <c r="L21"/>
  <c r="L20"/>
  <c r="N15"/>
  <c r="M15"/>
  <c r="N10"/>
  <c r="N9"/>
  <c r="N8"/>
  <c r="N7"/>
  <c r="N6"/>
  <c r="M10"/>
  <c r="M9"/>
  <c r="M8"/>
  <c r="M7"/>
  <c r="M6"/>
  <c r="L10"/>
  <c r="L9"/>
  <c r="L8"/>
  <c r="L7"/>
  <c r="L6"/>
  <c r="E9"/>
  <c r="E8"/>
  <c r="D9"/>
  <c r="D8"/>
  <c r="C9"/>
  <c r="C8"/>
  <c r="A24" l="1"/>
  <c r="B25"/>
  <c r="A27" s="1"/>
  <c r="B25" i="26"/>
  <c r="A27" s="1"/>
  <c r="A24"/>
  <c r="A24" i="27"/>
  <c r="B25"/>
  <c r="A27" s="1"/>
  <c r="B25" i="28"/>
  <c r="A27" s="1"/>
  <c r="A24"/>
  <c r="A24" i="29"/>
  <c r="B25"/>
  <c r="A27" s="1"/>
  <c r="M24" i="24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M24" i="23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M25" i="22"/>
  <c r="M24"/>
  <c r="M23"/>
  <c r="M22"/>
  <c r="M21"/>
  <c r="L25"/>
  <c r="L24"/>
  <c r="L23"/>
  <c r="L22"/>
  <c r="L21"/>
  <c r="K25"/>
  <c r="K24"/>
  <c r="K23"/>
  <c r="K22"/>
  <c r="K21"/>
  <c r="M16"/>
  <c r="L16"/>
  <c r="M11"/>
  <c r="M10"/>
  <c r="M9"/>
  <c r="M8"/>
  <c r="M7"/>
  <c r="L11"/>
  <c r="L10"/>
  <c r="L9"/>
  <c r="L8"/>
  <c r="L7"/>
  <c r="K11"/>
  <c r="K10"/>
  <c r="K9"/>
  <c r="K8"/>
  <c r="K7"/>
  <c r="E10"/>
  <c r="E9"/>
  <c r="A25" s="1"/>
  <c r="D10"/>
  <c r="D9"/>
  <c r="C10"/>
  <c r="C9"/>
  <c r="M23" i="21"/>
  <c r="M22"/>
  <c r="M21"/>
  <c r="M20"/>
  <c r="L23"/>
  <c r="L22"/>
  <c r="L21"/>
  <c r="L20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M24" i="20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E7"/>
  <c r="D7"/>
  <c r="M24" i="19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A25" l="1"/>
  <c r="B26"/>
  <c r="A28"/>
  <c r="A25" i="20"/>
  <c r="B26"/>
  <c r="A28" s="1"/>
  <c r="B24" i="21"/>
  <c r="A26" s="1"/>
  <c r="A23"/>
  <c r="B26" i="22"/>
  <c r="A28" s="1"/>
  <c r="B26" i="24"/>
  <c r="A28"/>
  <c r="A25"/>
  <c r="B25" i="23"/>
  <c r="A27" s="1"/>
  <c r="A24"/>
  <c r="M24" i="18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M24" i="17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M24" i="16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D9"/>
  <c r="D8"/>
  <c r="C9"/>
  <c r="C8"/>
  <c r="M24" i="15"/>
  <c r="M23"/>
  <c r="M22"/>
  <c r="M21"/>
  <c r="M20"/>
  <c r="L24"/>
  <c r="L23"/>
  <c r="L22"/>
  <c r="L21"/>
  <c r="L20"/>
  <c r="K24"/>
  <c r="K23"/>
  <c r="K22"/>
  <c r="K21"/>
  <c r="K20"/>
  <c r="M15"/>
  <c r="L15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A26" i="16" l="1"/>
  <c r="B27"/>
  <c r="A29" s="1"/>
  <c r="A25" i="18"/>
  <c r="B26"/>
  <c r="A28" s="1"/>
  <c r="B27" i="17"/>
  <c r="A29" s="1"/>
  <c r="A26"/>
  <c r="A25" i="15"/>
  <c r="B26"/>
  <c r="A28" s="1"/>
  <c r="N24" i="14"/>
  <c r="N23"/>
  <c r="N22"/>
  <c r="N21"/>
  <c r="N20"/>
  <c r="M24"/>
  <c r="M23"/>
  <c r="M22"/>
  <c r="M21"/>
  <c r="M20"/>
  <c r="L24"/>
  <c r="L23"/>
  <c r="L22"/>
  <c r="L21"/>
  <c r="L20"/>
  <c r="N10"/>
  <c r="N9"/>
  <c r="N8"/>
  <c r="N7"/>
  <c r="N6"/>
  <c r="M10"/>
  <c r="M9"/>
  <c r="M8"/>
  <c r="M7"/>
  <c r="M6"/>
  <c r="L10"/>
  <c r="L9"/>
  <c r="L8"/>
  <c r="L7"/>
  <c r="L6"/>
  <c r="E9"/>
  <c r="D9"/>
  <c r="C9"/>
  <c r="E8"/>
  <c r="D8"/>
  <c r="C8"/>
  <c r="M24" i="13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9"/>
  <c r="E8"/>
  <c r="D9"/>
  <c r="D8"/>
  <c r="C9"/>
  <c r="C8"/>
  <c r="M24" i="12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9"/>
  <c r="D9"/>
  <c r="C9"/>
  <c r="E8"/>
  <c r="D8"/>
  <c r="C8"/>
  <c r="M24" i="11"/>
  <c r="M23"/>
  <c r="M22"/>
  <c r="M21"/>
  <c r="M20"/>
  <c r="L24"/>
  <c r="L23"/>
  <c r="L22"/>
  <c r="L21"/>
  <c r="L20"/>
  <c r="K24"/>
  <c r="K23"/>
  <c r="K22"/>
  <c r="K21"/>
  <c r="K20"/>
  <c r="M10"/>
  <c r="M9"/>
  <c r="M8"/>
  <c r="M7"/>
  <c r="M6"/>
  <c r="L10"/>
  <c r="L9"/>
  <c r="L8"/>
  <c r="L7"/>
  <c r="L6"/>
  <c r="K10"/>
  <c r="K9"/>
  <c r="K8"/>
  <c r="K7"/>
  <c r="K6"/>
  <c r="E9"/>
  <c r="D9"/>
  <c r="C9"/>
  <c r="E8"/>
  <c r="D8"/>
  <c r="C8"/>
  <c r="A25" i="13" l="1"/>
  <c r="B26"/>
  <c r="A28" s="1"/>
  <c r="B26" i="14"/>
  <c r="A28"/>
  <c r="A25"/>
  <c r="A25" i="12"/>
  <c r="B26"/>
  <c r="A28" s="1"/>
  <c r="A24" i="11"/>
  <c r="B25"/>
  <c r="A27" s="1"/>
  <c r="E9" i="9"/>
  <c r="D9"/>
  <c r="C9"/>
  <c r="M20"/>
  <c r="M21"/>
  <c r="M22"/>
  <c r="M23"/>
  <c r="M24"/>
  <c r="L20"/>
  <c r="L21"/>
  <c r="L22"/>
  <c r="L23"/>
  <c r="L24"/>
  <c r="K20"/>
  <c r="K21"/>
  <c r="K22"/>
  <c r="K23"/>
  <c r="K24"/>
  <c r="M10"/>
  <c r="M9"/>
  <c r="M8"/>
  <c r="M7"/>
  <c r="M6"/>
  <c r="K10"/>
  <c r="K9"/>
  <c r="K8"/>
  <c r="K7"/>
  <c r="K6"/>
  <c r="L10"/>
  <c r="L9"/>
  <c r="L8"/>
  <c r="L6"/>
  <c r="L7"/>
  <c r="E8"/>
  <c r="D8"/>
  <c r="C8"/>
  <c r="A25" l="1"/>
  <c r="B26"/>
  <c r="A27" s="1"/>
  <c r="M15" i="11"/>
  <c r="M15" i="12"/>
  <c r="M15" i="13"/>
  <c r="N15" i="14"/>
  <c r="M15" i="9"/>
  <c r="K15" i="11"/>
  <c r="K15" i="12"/>
  <c r="K15" i="13"/>
  <c r="L15" i="14"/>
  <c r="K15" i="15"/>
  <c r="K15" i="16"/>
  <c r="K15" i="17"/>
  <c r="K15" i="18"/>
  <c r="K15" i="19"/>
  <c r="K15" i="20"/>
  <c r="K15" i="21"/>
  <c r="K16" i="22"/>
  <c r="K15" i="23"/>
  <c r="K15" i="24"/>
  <c r="L15" i="25"/>
  <c r="K15" i="26"/>
  <c r="K15" i="27"/>
  <c r="K15" i="28"/>
  <c r="K15" i="29"/>
  <c r="K15" i="9"/>
  <c r="L15" i="11"/>
  <c r="L15" i="12"/>
  <c r="L15" i="13"/>
  <c r="M15" i="14"/>
  <c r="L15" i="9" l="1"/>
  <c r="L41" i="5"/>
  <c r="J41"/>
  <c r="I41"/>
  <c r="H41"/>
  <c r="E41"/>
  <c r="L41" i="3"/>
  <c r="E41"/>
  <c r="F41"/>
  <c r="H41" l="1"/>
  <c r="G41"/>
  <c r="D41" i="5"/>
  <c r="G41"/>
  <c r="K41"/>
  <c r="J41" i="3"/>
  <c r="F41" i="5"/>
  <c r="I41" i="3"/>
  <c r="K41"/>
  <c r="D41"/>
  <c r="D41" i="4"/>
  <c r="E41"/>
  <c r="L41"/>
  <c r="I41"/>
  <c r="J41"/>
  <c r="H41"/>
  <c r="G41"/>
  <c r="K41"/>
  <c r="F41"/>
  <c r="F9" i="7" l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X51" i="4"/>
  <c r="V51"/>
  <c r="J57" i="5"/>
  <c r="J56"/>
  <c r="X42"/>
  <c r="W42"/>
  <c r="V42"/>
  <c r="J74" s="1"/>
  <c r="U42"/>
  <c r="T42"/>
  <c r="S42"/>
  <c r="R42"/>
  <c r="Q42"/>
  <c r="J60" s="1"/>
  <c r="P42"/>
  <c r="N42"/>
  <c r="M42"/>
  <c r="J64" s="1"/>
  <c r="X42" i="4"/>
  <c r="W42"/>
  <c r="V42"/>
  <c r="U42"/>
  <c r="T42"/>
  <c r="S42"/>
  <c r="R42"/>
  <c r="Q42"/>
  <c r="P42"/>
  <c r="N42"/>
  <c r="M42"/>
  <c r="L66"/>
  <c r="X42" i="3"/>
  <c r="W42"/>
  <c r="V42"/>
  <c r="U42"/>
  <c r="J73" s="1"/>
  <c r="T42"/>
  <c r="S42"/>
  <c r="R42"/>
  <c r="J71" s="1"/>
  <c r="Q42"/>
  <c r="J60" s="1"/>
  <c r="P42"/>
  <c r="J61" s="1"/>
  <c r="J62"/>
  <c r="N42"/>
  <c r="J63" s="1"/>
  <c r="M42"/>
  <c r="J64" s="1"/>
  <c r="J57" i="4" l="1"/>
  <c r="L57" s="1"/>
  <c r="T51"/>
  <c r="J56"/>
  <c r="L56" s="1"/>
  <c r="R51"/>
  <c r="N43" i="5"/>
  <c r="L63" s="1"/>
  <c r="P43"/>
  <c r="L61" s="1"/>
  <c r="R43"/>
  <c r="L71" s="1"/>
  <c r="T43"/>
  <c r="V43"/>
  <c r="L74" s="1"/>
  <c r="X43"/>
  <c r="O43"/>
  <c r="L62" s="1"/>
  <c r="Q43"/>
  <c r="L60" s="1"/>
  <c r="S43"/>
  <c r="U43"/>
  <c r="L73" s="1"/>
  <c r="W43"/>
  <c r="M43"/>
  <c r="L64" s="1"/>
  <c r="V51"/>
  <c r="I43"/>
  <c r="H43"/>
  <c r="E43"/>
  <c r="L43"/>
  <c r="J43"/>
  <c r="R51"/>
  <c r="K43"/>
  <c r="G43"/>
  <c r="T51"/>
  <c r="D43"/>
  <c r="F43"/>
  <c r="J63" i="4"/>
  <c r="N43"/>
  <c r="L63" s="1"/>
  <c r="J61"/>
  <c r="P43"/>
  <c r="L61" s="1"/>
  <c r="J71"/>
  <c r="R43"/>
  <c r="L71" s="1"/>
  <c r="J74"/>
  <c r="V43"/>
  <c r="L74" s="1"/>
  <c r="T43"/>
  <c r="X43"/>
  <c r="D43"/>
  <c r="J43"/>
  <c r="F43"/>
  <c r="H43"/>
  <c r="E43"/>
  <c r="J64"/>
  <c r="M43"/>
  <c r="L64" s="1"/>
  <c r="J62"/>
  <c r="O43"/>
  <c r="L62" s="1"/>
  <c r="J60"/>
  <c r="Q43"/>
  <c r="L60" s="1"/>
  <c r="J73"/>
  <c r="U43"/>
  <c r="L73" s="1"/>
  <c r="S43"/>
  <c r="W43"/>
  <c r="F29" i="6"/>
  <c r="L43" i="4"/>
  <c r="G43"/>
  <c r="I43"/>
  <c r="K43"/>
  <c r="O43" i="3"/>
  <c r="L62" s="1"/>
  <c r="Q43"/>
  <c r="L60" s="1"/>
  <c r="S43"/>
  <c r="U43"/>
  <c r="L73" s="1"/>
  <c r="W43"/>
  <c r="M43"/>
  <c r="L64" s="1"/>
  <c r="L66"/>
  <c r="N43"/>
  <c r="L63" s="1"/>
  <c r="P43"/>
  <c r="L61" s="1"/>
  <c r="R43"/>
  <c r="L71" s="1"/>
  <c r="T43"/>
  <c r="V43"/>
  <c r="L74" s="1"/>
  <c r="X43"/>
  <c r="L43"/>
  <c r="G43"/>
  <c r="E43"/>
  <c r="F43"/>
  <c r="H43"/>
  <c r="V51"/>
  <c r="I43"/>
  <c r="K43"/>
  <c r="X51"/>
  <c r="J43"/>
  <c r="D43"/>
  <c r="D5" i="6"/>
  <c r="F6"/>
  <c r="L66" i="5"/>
  <c r="X51"/>
  <c r="L57"/>
  <c r="X70" i="6" s="1"/>
  <c r="J58" i="5"/>
  <c r="L58" s="1"/>
  <c r="J58" i="3"/>
  <c r="L58" s="1"/>
  <c r="J58" i="4"/>
  <c r="L58" s="1"/>
  <c r="J72"/>
  <c r="L72" s="1"/>
  <c r="J68"/>
  <c r="L68" s="1"/>
  <c r="M29" i="6"/>
  <c r="T29"/>
  <c r="J78" i="3"/>
  <c r="J67" i="4"/>
  <c r="L67" s="1"/>
  <c r="J77" i="5"/>
  <c r="F7" i="6" s="1"/>
  <c r="J67" i="3"/>
  <c r="L67" s="1"/>
  <c r="J62" i="5"/>
  <c r="J72"/>
  <c r="L72" s="1"/>
  <c r="J68"/>
  <c r="L68" s="1"/>
  <c r="L56"/>
  <c r="F5" i="6"/>
  <c r="J61" i="5"/>
  <c r="J63"/>
  <c r="J71"/>
  <c r="J73"/>
  <c r="J77" i="4"/>
  <c r="E7" i="6" s="1"/>
  <c r="E5"/>
  <c r="E6"/>
  <c r="J72" i="3"/>
  <c r="L72" s="1"/>
  <c r="J74"/>
  <c r="Y41" i="5"/>
  <c r="J67"/>
  <c r="L67" s="1"/>
  <c r="Y41" i="4"/>
  <c r="J78" s="1"/>
  <c r="R51" i="3" l="1"/>
  <c r="J56"/>
  <c r="L56" s="1"/>
  <c r="L70" i="6"/>
  <c r="F70"/>
  <c r="J57" i="3"/>
  <c r="L57" s="1"/>
  <c r="J70" i="6" s="1"/>
  <c r="T51" i="3"/>
  <c r="R70" i="6"/>
  <c r="E29"/>
  <c r="D6"/>
  <c r="D69"/>
  <c r="F113"/>
  <c r="X113"/>
  <c r="L113"/>
  <c r="R113"/>
  <c r="G29"/>
  <c r="U29"/>
  <c r="AB29"/>
  <c r="N29"/>
  <c r="F116"/>
  <c r="X116"/>
  <c r="L116"/>
  <c r="R116"/>
  <c r="F114"/>
  <c r="R114"/>
  <c r="X114"/>
  <c r="L114"/>
  <c r="F115"/>
  <c r="X115"/>
  <c r="R115"/>
  <c r="L115"/>
  <c r="G30"/>
  <c r="AB30"/>
  <c r="U30"/>
  <c r="N30"/>
  <c r="G31"/>
  <c r="U31"/>
  <c r="N31"/>
  <c r="AB31"/>
  <c r="E115"/>
  <c r="Q115"/>
  <c r="K115"/>
  <c r="F31"/>
  <c r="T31"/>
  <c r="M31"/>
  <c r="E116"/>
  <c r="Q116"/>
  <c r="K116"/>
  <c r="E114"/>
  <c r="Q114"/>
  <c r="K114"/>
  <c r="F30"/>
  <c r="T30"/>
  <c r="M30"/>
  <c r="E113"/>
  <c r="Q113"/>
  <c r="K113"/>
  <c r="F69"/>
  <c r="L69"/>
  <c r="X69"/>
  <c r="R69"/>
  <c r="F71"/>
  <c r="R71"/>
  <c r="L71"/>
  <c r="X71"/>
  <c r="E69"/>
  <c r="Q69"/>
  <c r="K69"/>
  <c r="E70"/>
  <c r="Q70"/>
  <c r="K70"/>
  <c r="E71"/>
  <c r="K71"/>
  <c r="Q71"/>
  <c r="L29"/>
  <c r="D113"/>
  <c r="J113"/>
  <c r="D115"/>
  <c r="J115"/>
  <c r="D116"/>
  <c r="J116"/>
  <c r="D114"/>
  <c r="J114"/>
  <c r="D71"/>
  <c r="J71"/>
  <c r="J78" i="5"/>
  <c r="J77" i="3"/>
  <c r="D7" i="6" s="1"/>
  <c r="J69" i="4"/>
  <c r="L69" s="1"/>
  <c r="L68" i="3"/>
  <c r="J69" i="5"/>
  <c r="L69" s="1"/>
  <c r="D70" i="6" l="1"/>
  <c r="J69"/>
  <c r="G32"/>
  <c r="U32"/>
  <c r="N32"/>
  <c r="AB32"/>
  <c r="F32"/>
  <c r="T32"/>
  <c r="M32"/>
  <c r="E31"/>
  <c r="L31"/>
  <c r="J69" i="3"/>
  <c r="L69" s="1"/>
  <c r="E30" i="6" l="1"/>
  <c r="L30"/>
  <c r="E32"/>
  <c r="L32"/>
</calcChain>
</file>

<file path=xl/sharedStrings.xml><?xml version="1.0" encoding="utf-8"?>
<sst xmlns="http://schemas.openxmlformats.org/spreadsheetml/2006/main" count="1612" uniqueCount="149">
  <si>
    <t>Ф.И. учащегося</t>
  </si>
  <si>
    <t>Выразительность</t>
  </si>
  <si>
    <t>Понимание прочитанного</t>
  </si>
  <si>
    <t>общее количество</t>
  </si>
  <si>
    <t>менее 10</t>
  </si>
  <si>
    <t>21 - 40</t>
  </si>
  <si>
    <t>41 - 50</t>
  </si>
  <si>
    <t>51 - 60</t>
  </si>
  <si>
    <t>61 - 70</t>
  </si>
  <si>
    <t>71 - 80</t>
  </si>
  <si>
    <t>81 - 90</t>
  </si>
  <si>
    <t>более 90</t>
  </si>
  <si>
    <t>буквенный</t>
  </si>
  <si>
    <t>слоговой</t>
  </si>
  <si>
    <t>слог +слово</t>
  </si>
  <si>
    <t>слово + слог</t>
  </si>
  <si>
    <t>целые слова</t>
  </si>
  <si>
    <t>йотированные гласные</t>
  </si>
  <si>
    <t>замена букв</t>
  </si>
  <si>
    <t xml:space="preserve"> пропуск букв</t>
  </si>
  <si>
    <t>в окончании</t>
  </si>
  <si>
    <t>в ударении</t>
  </si>
  <si>
    <t xml:space="preserve">  №</t>
  </si>
  <si>
    <t>Количество слов</t>
  </si>
  <si>
    <t>Способ чтения</t>
  </si>
  <si>
    <t>Ошибки при чтении</t>
  </si>
  <si>
    <t>АНАЛИЗ ТЕХНИКИ ЧТЕНИЯ.</t>
  </si>
  <si>
    <t>класс -</t>
  </si>
  <si>
    <t>дата -</t>
  </si>
  <si>
    <t>Ф И учителя</t>
  </si>
  <si>
    <t>учащихся по списку</t>
  </si>
  <si>
    <t>работу выполняли</t>
  </si>
  <si>
    <t>темп чтения:</t>
  </si>
  <si>
    <t>выше нормы</t>
  </si>
  <si>
    <t>ниже нормы</t>
  </si>
  <si>
    <t>способ чтения:</t>
  </si>
  <si>
    <t xml:space="preserve">целые слова+слоги </t>
  </si>
  <si>
    <t xml:space="preserve"> целыми словами </t>
  </si>
  <si>
    <t xml:space="preserve">слоги+целые слова </t>
  </si>
  <si>
    <t xml:space="preserve">слоговое чтение </t>
  </si>
  <si>
    <t xml:space="preserve">по буквам </t>
  </si>
  <si>
    <t xml:space="preserve">читают без  ошибок </t>
  </si>
  <si>
    <t xml:space="preserve">допустили 1-2 ошибки </t>
  </si>
  <si>
    <t xml:space="preserve">3-5 ошибок </t>
  </si>
  <si>
    <t xml:space="preserve">более 5 ошибок </t>
  </si>
  <si>
    <t>Результативность:</t>
  </si>
  <si>
    <t xml:space="preserve">Качество знаний: </t>
  </si>
  <si>
    <t xml:space="preserve">Степень обученности: </t>
  </si>
  <si>
    <t xml:space="preserve">Среднее количество ошибок на одного ученика: </t>
  </si>
  <si>
    <t>кол-во</t>
  </si>
  <si>
    <t>%</t>
  </si>
  <si>
    <t>итого</t>
  </si>
  <si>
    <t>ошибки</t>
  </si>
  <si>
    <t>Отметка</t>
  </si>
  <si>
    <t>кол-во ошибок</t>
  </si>
  <si>
    <t>Допущены типичные ошибки:</t>
  </si>
  <si>
    <t xml:space="preserve">искажение слов </t>
  </si>
  <si>
    <t xml:space="preserve">пропуск, замена букв </t>
  </si>
  <si>
    <t xml:space="preserve">окончания слов </t>
  </si>
  <si>
    <t>ударение</t>
  </si>
  <si>
    <t>  Правильность чтения:</t>
  </si>
  <si>
    <t>"5 "</t>
  </si>
  <si>
    <t>"4"</t>
  </si>
  <si>
    <t>"3"</t>
  </si>
  <si>
    <t>"2"</t>
  </si>
  <si>
    <t>начало года</t>
  </si>
  <si>
    <t>2 четверть</t>
  </si>
  <si>
    <t>3 четверть</t>
  </si>
  <si>
    <t>конец года</t>
  </si>
  <si>
    <t>Качество</t>
  </si>
  <si>
    <t>Успеваемость</t>
  </si>
  <si>
    <t>СОУ</t>
  </si>
  <si>
    <t>входной</t>
  </si>
  <si>
    <t>читают без ошибок</t>
  </si>
  <si>
    <t>допустили 1-2 ошибки</t>
  </si>
  <si>
    <t>допустили 3-5 ошибок</t>
  </si>
  <si>
    <t>допустили более 5 ошибок</t>
  </si>
  <si>
    <t>Правильность чтения</t>
  </si>
  <si>
    <t>норма</t>
  </si>
  <si>
    <t>Темп чтения</t>
  </si>
  <si>
    <t>искажение слов</t>
  </si>
  <si>
    <t>пропуск, замена букв</t>
  </si>
  <si>
    <t>окончания слов</t>
  </si>
  <si>
    <t>Допущены типичные ошибки</t>
  </si>
  <si>
    <t>Сравнительный анализ техники чтения за 2015 - 2016 год</t>
  </si>
  <si>
    <t>данные на листе  заполняются автоматически</t>
  </si>
  <si>
    <t>данные на листе заполняются автоматически</t>
  </si>
  <si>
    <t>Сравнительный анализ по четвертям</t>
  </si>
  <si>
    <t>Сравнительный анализ за год</t>
  </si>
  <si>
    <t>Техника чтения</t>
  </si>
  <si>
    <t>читает</t>
  </si>
  <si>
    <t>количество ошибок</t>
  </si>
  <si>
    <t>отметка</t>
  </si>
  <si>
    <t>Список класса</t>
  </si>
  <si>
    <t>1 четверть</t>
  </si>
  <si>
    <t>Чтобы найти нужную четверть надо нажать на картинку.</t>
  </si>
  <si>
    <t>Анализ техники чтения 2 четверть</t>
  </si>
  <si>
    <t>Анализ техники чтения 3 четверть</t>
  </si>
  <si>
    <t>Анализ техники чтения (конец года)</t>
  </si>
  <si>
    <t>Сравнительный анализ</t>
  </si>
  <si>
    <t>Чтобы вернуться на главный лист - нажмите на картинку.</t>
  </si>
  <si>
    <t>Динамика по ученикам</t>
  </si>
  <si>
    <t>инструкция по работе с таблицей</t>
  </si>
  <si>
    <t>менее 20</t>
  </si>
  <si>
    <t>введите список учащихся своего класса</t>
  </si>
  <si>
    <t>нажмите фамилию ребёнка и откроется динамический анализ по ученику за год</t>
  </si>
  <si>
    <t>н</t>
  </si>
  <si>
    <t>+</t>
  </si>
  <si>
    <t>выставляются автоматически</t>
  </si>
  <si>
    <r>
      <t>проставляет учитель ( если ученика не было в классе - можно поставить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н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в графу "Общее количество слов")</t>
    </r>
  </si>
  <si>
    <t>заполняется учителем</t>
  </si>
  <si>
    <t>&gt; 40</t>
  </si>
  <si>
    <t>30 - 40</t>
  </si>
  <si>
    <t>45 - 50</t>
  </si>
  <si>
    <t>50 - 60</t>
  </si>
  <si>
    <t>40 - 45</t>
  </si>
  <si>
    <t>Анализ техники чтения 1 четверть</t>
  </si>
  <si>
    <t>&gt; 20</t>
  </si>
  <si>
    <t xml:space="preserve"> 5-20</t>
  </si>
  <si>
    <t>&lt; 5</t>
  </si>
  <si>
    <t>норма (5-20)</t>
  </si>
  <si>
    <t>справилось (чел):</t>
  </si>
  <si>
    <t>не справилось (чел):</t>
  </si>
  <si>
    <t>16-20</t>
  </si>
  <si>
    <t xml:space="preserve">10–15 </t>
  </si>
  <si>
    <t>&lt; 10</t>
  </si>
  <si>
    <t>норма (16-20)</t>
  </si>
  <si>
    <t>&gt; 35</t>
  </si>
  <si>
    <t>26 - 35</t>
  </si>
  <si>
    <t>20 - 25</t>
  </si>
  <si>
    <t>&lt; 20</t>
  </si>
  <si>
    <t>норма (26 - 35)</t>
  </si>
  <si>
    <t>25 - 30</t>
  </si>
  <si>
    <t>&lt; 25</t>
  </si>
  <si>
    <t>31 - 40</t>
  </si>
  <si>
    <t>20 - 30</t>
  </si>
  <si>
    <t>более 80</t>
  </si>
  <si>
    <t>20 -30</t>
  </si>
  <si>
    <t>норма (31 - 40)</t>
  </si>
  <si>
    <t>Таблица для проверки техники чтения в 1 классе.</t>
  </si>
  <si>
    <t>справился</t>
  </si>
  <si>
    <t>не справился</t>
  </si>
  <si>
    <t xml:space="preserve">У обучающегося сформировалось правильное, осознанное и плавное слоговое чтение с четким проговариванием слогов и слов.  Слова сложной слоговой структуры прочитывает по слогам. Темп чтения - не менее 35 - 40 слов в минуту. При чтении допускает не более 4 ошибок (искажения читаемых слов, неправильная постановка ударений). Понимает значения отдельных слов и предложений. </t>
  </si>
  <si>
    <t xml:space="preserve">Читает по слогам. Темп чтения менее 25 - 30 слов в минуту. При чтении допускает  более 4 ошибок (искажения читаемых слов, неправильная постановка ударений). Не понимает значений отдельных слов и предложений.
 </t>
  </si>
  <si>
    <t>!</t>
  </si>
  <si>
    <t>Обучающийся овладел правильным и плавным слоговым чтением текста. Темп чтения выше нормы (более 40 слов в минуту). Понимает значение отдельных слов и предложений. Воспроизводит содержание текста с помощью вопросов.</t>
  </si>
  <si>
    <t>Техника чтения 1 класс</t>
  </si>
  <si>
    <r>
      <t xml:space="preserve"> Перед началом работы следует заполнить вкладку "</t>
    </r>
    <r>
      <rPr>
        <sz val="20"/>
        <color rgb="FFFF0000"/>
        <rFont val="Monotype Corsiva"/>
        <family val="4"/>
        <charset val="204"/>
      </rPr>
      <t>Титульный лист</t>
    </r>
    <r>
      <rPr>
        <sz val="20"/>
        <color theme="1"/>
        <rFont val="Monotype Corsiva"/>
        <family val="4"/>
        <charset val="204"/>
      </rPr>
      <t>". На вкладках "</t>
    </r>
    <r>
      <rPr>
        <sz val="20"/>
        <color rgb="FFFF0000"/>
        <rFont val="Monotype Corsiva"/>
        <family val="4"/>
        <charset val="204"/>
      </rPr>
      <t xml:space="preserve"> 1 четверть, 2 четверть, 3 четверть, конец года</t>
    </r>
    <r>
      <rPr>
        <sz val="20"/>
        <color theme="1"/>
        <rFont val="Monotype Corsiva"/>
        <family val="4"/>
        <charset val="204"/>
      </rPr>
      <t xml:space="preserve">" - количество слов/минуту,  графы " </t>
    </r>
    <r>
      <rPr>
        <sz val="20"/>
        <color rgb="FFFF0000"/>
        <rFont val="Monotype Corsiva"/>
        <family val="4"/>
        <charset val="204"/>
      </rPr>
      <t>Способ чтения</t>
    </r>
    <r>
      <rPr>
        <sz val="20"/>
        <color theme="1"/>
        <rFont val="Monotype Corsiva"/>
        <family val="4"/>
        <charset val="204"/>
      </rPr>
      <t>","</t>
    </r>
    <r>
      <rPr>
        <sz val="20"/>
        <color rgb="FFFF0000"/>
        <rFont val="Monotype Corsiva"/>
        <family val="4"/>
        <charset val="204"/>
      </rPr>
      <t>Выразительность","Понимание прочитанного</t>
    </r>
    <r>
      <rPr>
        <sz val="20"/>
        <color theme="1"/>
        <rFont val="Monotype Corsiva"/>
        <family val="4"/>
        <charset val="204"/>
      </rPr>
      <t>"(поставить + и нажать на клавиатуре Enter), "</t>
    </r>
    <r>
      <rPr>
        <sz val="20"/>
        <color rgb="FFFF0000"/>
        <rFont val="Monotype Corsiva"/>
        <family val="4"/>
        <charset val="204"/>
      </rPr>
      <t>Ошибки при чтении</t>
    </r>
    <r>
      <rPr>
        <sz val="20"/>
        <color theme="1"/>
        <rFont val="Monotype Corsiva"/>
        <family val="4"/>
        <charset val="204"/>
      </rPr>
      <t>" (выставить количество ошибок по критериям) -  проставляет учитель, всё остальное подсчитывается автоматически. С каждого листа предусмотрено возвращение на "Титульный лист". Для этого надо нажать на картинку. На индивидуальных листах по ученикам - все данные проставляются также автоматически.</t>
    </r>
    <r>
      <rPr>
        <sz val="20"/>
        <color theme="1"/>
        <rFont val="Monotype Corsiva"/>
        <family val="4"/>
        <charset val="204"/>
      </rPr>
      <t xml:space="preserve"> Листы "</t>
    </r>
    <r>
      <rPr>
        <sz val="20"/>
        <color rgb="FFFF0000"/>
        <rFont val="Monotype Corsiva"/>
        <family val="4"/>
        <charset val="204"/>
      </rPr>
      <t>Анализ", "Диаграмма"</t>
    </r>
    <r>
      <rPr>
        <sz val="20"/>
        <color theme="1"/>
        <rFont val="Monotype Corsiva"/>
        <family val="4"/>
        <charset val="204"/>
      </rPr>
      <t xml:space="preserve"> - заполняются автоматически. Все данные таблицы можно копировать в документ Word.</t>
    </r>
  </si>
  <si>
    <t>Шаблон разработан учителем начальных классов Адамовой Е.Г.</t>
  </si>
</sst>
</file>

<file path=xl/styles.xml><?xml version="1.0" encoding="utf-8"?>
<styleSheet xmlns="http://schemas.openxmlformats.org/spreadsheetml/2006/main">
  <numFmts count="1">
    <numFmt numFmtId="164" formatCode="0.0"/>
  </numFmts>
  <fonts count="48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4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rgb="FF0070C0"/>
      <name val="Monotype Corsiva"/>
      <family val="4"/>
      <charset val="204"/>
    </font>
    <font>
      <b/>
      <i/>
      <sz val="11"/>
      <color rgb="FFFF0000"/>
      <name val="Times New Roman"/>
      <family val="1"/>
      <charset val="204"/>
    </font>
    <font>
      <b/>
      <sz val="14"/>
      <color rgb="FFFF0000"/>
      <name val="Monotype Corsiva"/>
      <family val="4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3"/>
      <name val="Century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3"/>
      <name val="Monotype Corsiva"/>
      <family val="4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20"/>
      <color theme="3"/>
      <name val="Monotype Corsiva"/>
      <family val="4"/>
      <charset val="204"/>
    </font>
    <font>
      <b/>
      <i/>
      <sz val="12"/>
      <color rgb="FFC00000"/>
      <name val="Times New Roman"/>
      <family val="1"/>
      <charset val="204"/>
    </font>
    <font>
      <b/>
      <sz val="16"/>
      <color theme="3"/>
      <name val="Century"/>
      <family val="1"/>
      <charset val="204"/>
    </font>
    <font>
      <b/>
      <sz val="20"/>
      <color theme="4"/>
      <name val="Monotype Corsiva"/>
      <family val="4"/>
      <charset val="204"/>
    </font>
    <font>
      <b/>
      <sz val="22"/>
      <color theme="4"/>
      <name val="Monotype Corsiva"/>
      <family val="4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rgb="FFC00000"/>
      <name val="Times New Roman"/>
      <family val="1"/>
      <charset val="204"/>
    </font>
    <font>
      <b/>
      <sz val="12"/>
      <color theme="3"/>
      <name val="Century"/>
      <family val="1"/>
      <charset val="204"/>
    </font>
    <font>
      <sz val="20"/>
      <color theme="1"/>
      <name val="Monotype Corsiva"/>
      <family val="4"/>
      <charset val="204"/>
    </font>
    <font>
      <sz val="20"/>
      <color rgb="FFFF0000"/>
      <name val="Monotype Corsiva"/>
      <family val="4"/>
      <charset val="204"/>
    </font>
    <font>
      <b/>
      <sz val="11"/>
      <color theme="3"/>
      <name val="Century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Century"/>
      <family val="1"/>
      <charset val="204"/>
    </font>
    <font>
      <b/>
      <sz val="14"/>
      <color rgb="FF00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8"/>
      <color rgb="FF002060"/>
      <name val="Monotype Corsiva"/>
      <family val="4"/>
      <charset val="204"/>
    </font>
    <font>
      <b/>
      <i/>
      <sz val="18"/>
      <color rgb="FFC00000"/>
      <name val="Monotype Corsiva"/>
      <family val="4"/>
      <charset val="204"/>
    </font>
    <font>
      <sz val="14"/>
      <color rgb="FF000000"/>
      <name val="Calibri"/>
      <family val="2"/>
      <charset val="204"/>
      <scheme val="minor"/>
    </font>
    <font>
      <b/>
      <i/>
      <sz val="12"/>
      <color rgb="FF00206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1"/>
      <color theme="8" tint="-0.499984740745262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35" fillId="0" borderId="0" applyFont="0" applyFill="0" applyBorder="0" applyAlignment="0" applyProtection="0"/>
  </cellStyleXfs>
  <cellXfs count="309">
    <xf numFmtId="0" fontId="0" fillId="0" borderId="0" xfId="0"/>
    <xf numFmtId="0" fontId="0" fillId="2" borderId="7" xfId="0" applyFill="1" applyBorder="1"/>
    <xf numFmtId="0" fontId="1" fillId="2" borderId="7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vertical="center" wrapText="1"/>
    </xf>
    <xf numFmtId="0" fontId="1" fillId="0" borderId="7" xfId="0" applyFont="1" applyBorder="1" applyAlignment="1">
      <alignment horizontal="center"/>
    </xf>
    <xf numFmtId="0" fontId="2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10" fillId="0" borderId="0" xfId="0" applyNumberFormat="1" applyFont="1" applyAlignment="1">
      <alignment horizontal="left" vertical="top" wrapText="1" shrinkToFit="1"/>
    </xf>
    <xf numFmtId="0" fontId="0" fillId="0" borderId="0" xfId="0" applyAlignment="1">
      <alignment horizontal="left" vertical="top" wrapText="1"/>
    </xf>
    <xf numFmtId="0" fontId="21" fillId="0" borderId="0" xfId="0" applyFont="1" applyAlignment="1"/>
    <xf numFmtId="0" fontId="15" fillId="0" borderId="0" xfId="0" applyFont="1" applyAlignment="1">
      <alignment horizontal="center"/>
    </xf>
    <xf numFmtId="0" fontId="2" fillId="0" borderId="3" xfId="0" applyFont="1" applyBorder="1" applyProtection="1">
      <protection hidden="1"/>
    </xf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2" fillId="13" borderId="3" xfId="0" applyFont="1" applyFill="1" applyBorder="1" applyProtection="1">
      <protection hidden="1"/>
    </xf>
    <xf numFmtId="0" fontId="0" fillId="2" borderId="10" xfId="0" applyFill="1" applyBorder="1"/>
    <xf numFmtId="0" fontId="1" fillId="2" borderId="7" xfId="0" applyFont="1" applyFill="1" applyBorder="1"/>
    <xf numFmtId="0" fontId="0" fillId="0" borderId="0" xfId="0" applyAlignment="1">
      <alignment horizontal="center" vertical="top" wrapText="1"/>
    </xf>
    <xf numFmtId="0" fontId="31" fillId="0" borderId="0" xfId="0" applyFont="1" applyAlignment="1">
      <alignment horizontal="center"/>
    </xf>
    <xf numFmtId="0" fontId="0" fillId="10" borderId="0" xfId="0" applyFill="1"/>
    <xf numFmtId="0" fontId="26" fillId="0" borderId="0" xfId="0" applyFont="1" applyAlignment="1">
      <alignment horizontal="center" vertical="top" wrapText="1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 applyProtection="1">
      <alignment horizontal="center"/>
      <protection hidden="1"/>
    </xf>
    <xf numFmtId="164" fontId="10" fillId="0" borderId="0" xfId="0" applyNumberFormat="1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protection hidden="1"/>
    </xf>
    <xf numFmtId="0" fontId="2" fillId="0" borderId="5" xfId="0" applyFont="1" applyBorder="1" applyAlignment="1" applyProtection="1">
      <protection hidden="1"/>
    </xf>
    <xf numFmtId="0" fontId="2" fillId="0" borderId="6" xfId="0" applyFont="1" applyBorder="1" applyAlignment="1" applyProtection="1">
      <protection hidden="1"/>
    </xf>
    <xf numFmtId="0" fontId="7" fillId="0" borderId="3" xfId="0" applyFont="1" applyBorder="1" applyProtection="1"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7" fillId="13" borderId="3" xfId="0" applyFont="1" applyFill="1" applyBorder="1" applyProtection="1">
      <protection hidden="1"/>
    </xf>
    <xf numFmtId="0" fontId="16" fillId="7" borderId="3" xfId="0" applyFont="1" applyFill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6" fillId="0" borderId="3" xfId="0" applyFont="1" applyBorder="1" applyAlignment="1" applyProtection="1">
      <alignment horizontal="center" vertical="top"/>
      <protection hidden="1"/>
    </xf>
    <xf numFmtId="0" fontId="1" fillId="0" borderId="3" xfId="0" applyFont="1" applyBorder="1" applyProtection="1">
      <protection hidden="1"/>
    </xf>
    <xf numFmtId="0" fontId="16" fillId="0" borderId="3" xfId="0" applyFont="1" applyBorder="1" applyAlignment="1" applyProtection="1">
      <alignment horizontal="center"/>
      <protection hidden="1"/>
    </xf>
    <xf numFmtId="0" fontId="10" fillId="0" borderId="3" xfId="0" applyFont="1" applyBorder="1" applyProtection="1">
      <protection hidden="1"/>
    </xf>
    <xf numFmtId="0" fontId="15" fillId="0" borderId="0" xfId="0" applyFont="1" applyAlignment="1" applyProtection="1">
      <protection hidden="1"/>
    </xf>
    <xf numFmtId="0" fontId="16" fillId="7" borderId="1" xfId="0" applyFont="1" applyFill="1" applyBorder="1" applyAlignment="1" applyProtection="1">
      <alignment horizontal="center"/>
      <protection hidden="1"/>
    </xf>
    <xf numFmtId="0" fontId="7" fillId="0" borderId="0" xfId="0" applyFont="1" applyAlignment="1" applyProtection="1">
      <protection hidden="1"/>
    </xf>
    <xf numFmtId="0" fontId="6" fillId="10" borderId="1" xfId="0" applyFont="1" applyFill="1" applyBorder="1" applyAlignment="1" applyProtection="1">
      <alignment horizontal="center"/>
      <protection hidden="1"/>
    </xf>
    <xf numFmtId="0" fontId="2" fillId="10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7" borderId="1" xfId="0" applyFont="1" applyFill="1" applyBorder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top" wrapText="1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10" fillId="6" borderId="3" xfId="0" applyFont="1" applyFill="1" applyBorder="1" applyAlignment="1" applyProtection="1">
      <alignment horizontal="center"/>
      <protection hidden="1"/>
    </xf>
    <xf numFmtId="9" fontId="10" fillId="0" borderId="3" xfId="0" applyNumberFormat="1" applyFont="1" applyBorder="1" applyAlignment="1" applyProtection="1">
      <alignment horizontal="center"/>
      <protection hidden="1"/>
    </xf>
    <xf numFmtId="164" fontId="10" fillId="0" borderId="3" xfId="0" applyNumberFormat="1" applyFont="1" applyBorder="1" applyAlignment="1" applyProtection="1">
      <alignment horizontal="center"/>
      <protection hidden="1"/>
    </xf>
    <xf numFmtId="0" fontId="10" fillId="6" borderId="3" xfId="0" applyFont="1" applyFill="1" applyBorder="1" applyProtection="1">
      <protection hidden="1"/>
    </xf>
    <xf numFmtId="0" fontId="10" fillId="10" borderId="0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6" borderId="3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10" fillId="0" borderId="3" xfId="0" applyFont="1" applyBorder="1" applyAlignment="1" applyProtection="1">
      <alignment horizontal="center"/>
      <protection hidden="1"/>
    </xf>
    <xf numFmtId="0" fontId="1" fillId="9" borderId="3" xfId="0" applyFont="1" applyFill="1" applyBorder="1" applyAlignment="1" applyProtection="1">
      <alignment horizontal="center" vertical="center" wrapText="1"/>
      <protection locked="0" hidden="1"/>
    </xf>
    <xf numFmtId="0" fontId="14" fillId="0" borderId="3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locked="0" hidden="1"/>
    </xf>
    <xf numFmtId="0" fontId="7" fillId="0" borderId="3" xfId="0" applyFont="1" applyBorder="1" applyAlignment="1" applyProtection="1">
      <alignment horizontal="center" vertical="center"/>
      <protection locked="0" hidden="1"/>
    </xf>
    <xf numFmtId="0" fontId="2" fillId="9" borderId="3" xfId="0" applyFont="1" applyFill="1" applyBorder="1" applyAlignment="1" applyProtection="1">
      <alignment horizontal="center"/>
      <protection hidden="1"/>
    </xf>
    <xf numFmtId="0" fontId="1" fillId="9" borderId="3" xfId="0" applyFont="1" applyFill="1" applyBorder="1" applyAlignment="1" applyProtection="1">
      <alignment horizontal="center"/>
      <protection locked="0" hidden="1"/>
    </xf>
    <xf numFmtId="0" fontId="7" fillId="0" borderId="3" xfId="0" applyFont="1" applyBorder="1" applyAlignment="1" applyProtection="1">
      <alignment horizontal="center"/>
      <protection locked="0" hidden="1"/>
    </xf>
    <xf numFmtId="0" fontId="1" fillId="9" borderId="6" xfId="0" applyFont="1" applyFill="1" applyBorder="1" applyAlignment="1" applyProtection="1">
      <alignment horizontal="center" vertical="center" wrapText="1"/>
      <protection locked="0" hidden="1"/>
    </xf>
    <xf numFmtId="0" fontId="1" fillId="9" borderId="6" xfId="0" applyFont="1" applyFill="1" applyBorder="1" applyAlignment="1" applyProtection="1">
      <alignment horizontal="center"/>
      <protection locked="0" hidden="1"/>
    </xf>
    <xf numFmtId="0" fontId="3" fillId="8" borderId="3" xfId="0" applyFont="1" applyFill="1" applyBorder="1" applyAlignment="1" applyProtection="1">
      <alignment vertical="center" wrapText="1"/>
      <protection hidden="1"/>
    </xf>
    <xf numFmtId="0" fontId="1" fillId="2" borderId="3" xfId="0" applyFont="1" applyFill="1" applyBorder="1" applyAlignment="1" applyProtection="1">
      <alignment vertical="center" wrapText="1"/>
      <protection hidden="1"/>
    </xf>
    <xf numFmtId="0" fontId="0" fillId="8" borderId="3" xfId="0" applyFill="1" applyBorder="1" applyProtection="1">
      <protection hidden="1"/>
    </xf>
    <xf numFmtId="0" fontId="1" fillId="2" borderId="3" xfId="0" applyFont="1" applyFill="1" applyBorder="1" applyProtection="1">
      <protection hidden="1"/>
    </xf>
    <xf numFmtId="0" fontId="28" fillId="8" borderId="3" xfId="0" applyFont="1" applyFill="1" applyBorder="1" applyAlignment="1" applyProtection="1">
      <alignment horizontal="left" vertical="center" wrapText="1" indent="1"/>
      <protection hidden="1"/>
    </xf>
    <xf numFmtId="0" fontId="4" fillId="8" borderId="3" xfId="0" applyFont="1" applyFill="1" applyBorder="1" applyAlignment="1" applyProtection="1">
      <alignment vertical="center" textRotation="90" wrapText="1"/>
      <protection hidden="1"/>
    </xf>
    <xf numFmtId="17" fontId="4" fillId="8" borderId="3" xfId="0" applyNumberFormat="1" applyFont="1" applyFill="1" applyBorder="1" applyAlignment="1" applyProtection="1">
      <alignment vertical="center" textRotation="90" wrapText="1"/>
      <protection hidden="1"/>
    </xf>
    <xf numFmtId="0" fontId="1" fillId="13" borderId="3" xfId="0" applyFont="1" applyFill="1" applyBorder="1" applyAlignment="1" applyProtection="1">
      <alignment horizontal="center"/>
      <protection hidden="1"/>
    </xf>
    <xf numFmtId="0" fontId="1" fillId="15" borderId="3" xfId="0" applyFont="1" applyFill="1" applyBorder="1" applyAlignment="1" applyProtection="1">
      <alignment horizontal="center"/>
      <protection hidden="1"/>
    </xf>
    <xf numFmtId="0" fontId="1" fillId="11" borderId="3" xfId="0" applyFont="1" applyFill="1" applyBorder="1" applyAlignment="1" applyProtection="1">
      <alignment horizontal="center"/>
      <protection hidden="1"/>
    </xf>
    <xf numFmtId="0" fontId="0" fillId="0" borderId="3" xfId="0" applyBorder="1" applyProtection="1">
      <protection hidden="1"/>
    </xf>
    <xf numFmtId="0" fontId="1" fillId="12" borderId="3" xfId="0" applyFont="1" applyFill="1" applyBorder="1" applyAlignment="1" applyProtection="1">
      <alignment horizontal="center"/>
      <protection hidden="1"/>
    </xf>
    <xf numFmtId="9" fontId="1" fillId="12" borderId="3" xfId="2" applyFont="1" applyFill="1" applyBorder="1" applyAlignment="1" applyProtection="1">
      <alignment horizontal="center"/>
      <protection hidden="1"/>
    </xf>
    <xf numFmtId="9" fontId="1" fillId="12" borderId="3" xfId="0" applyNumberFormat="1" applyFont="1" applyFill="1" applyBorder="1" applyAlignment="1" applyProtection="1">
      <alignment horizontal="center"/>
      <protection hidden="1"/>
    </xf>
    <xf numFmtId="0" fontId="14" fillId="0" borderId="3" xfId="0" applyFont="1" applyBorder="1" applyAlignment="1" applyProtection="1">
      <alignment horizontal="center" vertical="center" wrapText="1"/>
      <protection locked="0" hidden="1"/>
    </xf>
    <xf numFmtId="0" fontId="37" fillId="0" borderId="3" xfId="0" applyFont="1" applyBorder="1" applyAlignment="1" applyProtection="1">
      <alignment horizontal="center"/>
      <protection locked="0" hidden="1"/>
    </xf>
    <xf numFmtId="0" fontId="1" fillId="9" borderId="3" xfId="0" applyFont="1" applyFill="1" applyBorder="1" applyAlignment="1" applyProtection="1">
      <alignment horizontal="center"/>
      <protection hidden="1"/>
    </xf>
    <xf numFmtId="0" fontId="14" fillId="0" borderId="3" xfId="0" applyFont="1" applyBorder="1" applyAlignment="1" applyProtection="1">
      <alignment horizontal="center"/>
      <protection locked="0" hidden="1"/>
    </xf>
    <xf numFmtId="0" fontId="2" fillId="0" borderId="3" xfId="0" applyFont="1" applyBorder="1" applyAlignment="1" applyProtection="1">
      <alignment horizontal="center"/>
      <protection locked="0" hidden="1"/>
    </xf>
    <xf numFmtId="0" fontId="16" fillId="15" borderId="3" xfId="0" applyFont="1" applyFill="1" applyBorder="1" applyAlignment="1" applyProtection="1">
      <alignment horizontal="center"/>
      <protection hidden="1"/>
    </xf>
    <xf numFmtId="0" fontId="10" fillId="12" borderId="8" xfId="0" applyFont="1" applyFill="1" applyBorder="1" applyAlignment="1" applyProtection="1">
      <alignment horizontal="center"/>
      <protection hidden="1"/>
    </xf>
    <xf numFmtId="9" fontId="10" fillId="12" borderId="8" xfId="0" applyNumberFormat="1" applyFont="1" applyFill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vertical="center" wrapText="1"/>
      <protection locked="0" hidden="1"/>
    </xf>
    <xf numFmtId="0" fontId="29" fillId="0" borderId="3" xfId="0" applyFont="1" applyBorder="1" applyProtection="1">
      <protection locked="0"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7" fillId="0" borderId="3" xfId="0" applyFont="1" applyBorder="1" applyProtection="1">
      <protection locked="0" hidden="1"/>
    </xf>
    <xf numFmtId="0" fontId="2" fillId="2" borderId="3" xfId="0" applyFont="1" applyFill="1" applyBorder="1" applyProtection="1">
      <protection hidden="1"/>
    </xf>
    <xf numFmtId="0" fontId="10" fillId="13" borderId="3" xfId="0" applyFont="1" applyFill="1" applyBorder="1" applyAlignment="1" applyProtection="1">
      <alignment horizontal="center"/>
      <protection hidden="1"/>
    </xf>
    <xf numFmtId="0" fontId="10" fillId="15" borderId="3" xfId="0" applyFont="1" applyFill="1" applyBorder="1" applyAlignment="1" applyProtection="1">
      <alignment horizontal="center"/>
      <protection hidden="1"/>
    </xf>
    <xf numFmtId="0" fontId="10" fillId="11" borderId="3" xfId="0" applyFont="1" applyFill="1" applyBorder="1" applyAlignment="1" applyProtection="1">
      <alignment horizontal="center"/>
      <protection hidden="1"/>
    </xf>
    <xf numFmtId="0" fontId="21" fillId="0" borderId="0" xfId="0" applyFont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 wrapText="1"/>
    </xf>
    <xf numFmtId="0" fontId="1" fillId="2" borderId="3" xfId="0" applyFont="1" applyFill="1" applyBorder="1" applyAlignment="1" applyProtection="1">
      <alignment vertical="center" wrapText="1"/>
      <protection locked="0"/>
    </xf>
    <xf numFmtId="0" fontId="0" fillId="2" borderId="3" xfId="0" applyFill="1" applyBorder="1"/>
    <xf numFmtId="0" fontId="1" fillId="2" borderId="3" xfId="0" applyFont="1" applyFill="1" applyBorder="1" applyProtection="1">
      <protection locked="0"/>
    </xf>
    <xf numFmtId="0" fontId="1" fillId="2" borderId="3" xfId="0" applyFont="1" applyFill="1" applyBorder="1" applyAlignment="1">
      <alignment vertical="center" wrapText="1"/>
    </xf>
    <xf numFmtId="0" fontId="10" fillId="2" borderId="3" xfId="0" applyFont="1" applyFill="1" applyBorder="1" applyAlignment="1">
      <alignment horizontal="right" vertical="center" wrapText="1"/>
    </xf>
    <xf numFmtId="0" fontId="19" fillId="9" borderId="3" xfId="1" applyFill="1" applyBorder="1"/>
    <xf numFmtId="0" fontId="19" fillId="2" borderId="3" xfId="1" applyFill="1" applyBorder="1" applyAlignment="1">
      <alignment vertical="center" wrapText="1"/>
    </xf>
    <xf numFmtId="0" fontId="19" fillId="2" borderId="3" xfId="1" applyFill="1" applyBorder="1"/>
    <xf numFmtId="0" fontId="0" fillId="9" borderId="3" xfId="0" applyFill="1" applyBorder="1"/>
    <xf numFmtId="0" fontId="38" fillId="10" borderId="0" xfId="0" applyFont="1" applyFill="1" applyAlignment="1">
      <alignment vertical="center" wrapText="1"/>
    </xf>
    <xf numFmtId="0" fontId="14" fillId="0" borderId="3" xfId="0" applyFont="1" applyBorder="1" applyAlignment="1" applyProtection="1">
      <alignment vertical="center" wrapText="1"/>
      <protection locked="0" hidden="1"/>
    </xf>
    <xf numFmtId="0" fontId="37" fillId="0" borderId="3" xfId="0" applyFont="1" applyBorder="1" applyProtection="1">
      <protection locked="0" hidden="1"/>
    </xf>
    <xf numFmtId="0" fontId="14" fillId="0" borderId="3" xfId="0" applyFont="1" applyBorder="1" applyProtection="1">
      <protection locked="0" hidden="1"/>
    </xf>
    <xf numFmtId="0" fontId="2" fillId="0" borderId="4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10" fillId="0" borderId="3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10" fillId="0" borderId="3" xfId="0" applyFont="1" applyBorder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vertical="center" wrapText="1"/>
      <protection locked="0" hidden="1"/>
    </xf>
    <xf numFmtId="0" fontId="42" fillId="0" borderId="3" xfId="0" applyFont="1" applyBorder="1" applyProtection="1">
      <protection locked="0"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/>
      <protection hidden="1"/>
    </xf>
    <xf numFmtId="0" fontId="2" fillId="10" borderId="3" xfId="0" applyFont="1" applyFill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6" fillId="0" borderId="3" xfId="0" applyFont="1" applyBorder="1" applyAlignment="1">
      <alignment horizontal="center"/>
    </xf>
    <xf numFmtId="0" fontId="6" fillId="0" borderId="13" xfId="0" applyFont="1" applyBorder="1" applyAlignment="1" applyProtection="1">
      <protection hidden="1"/>
    </xf>
    <xf numFmtId="0" fontId="14" fillId="0" borderId="3" xfId="0" applyFont="1" applyBorder="1" applyAlignment="1" applyProtection="1">
      <alignment horizontal="center"/>
      <protection hidden="1"/>
    </xf>
    <xf numFmtId="0" fontId="14" fillId="0" borderId="12" xfId="0" applyFont="1" applyBorder="1" applyAlignment="1" applyProtection="1">
      <alignment horizontal="center"/>
      <protection hidden="1"/>
    </xf>
    <xf numFmtId="0" fontId="1" fillId="0" borderId="4" xfId="0" applyFont="1" applyBorder="1" applyProtection="1">
      <protection hidden="1"/>
    </xf>
    <xf numFmtId="0" fontId="2" fillId="10" borderId="3" xfId="0" applyFont="1" applyFill="1" applyBorder="1" applyAlignment="1" applyProtection="1">
      <alignment horizontal="center"/>
      <protection locked="0" hidden="1"/>
    </xf>
    <xf numFmtId="0" fontId="6" fillId="0" borderId="3" xfId="0" applyFont="1" applyBorder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/>
      <protection locked="0" hidden="1"/>
    </xf>
    <xf numFmtId="0" fontId="43" fillId="0" borderId="0" xfId="0" applyFont="1" applyBorder="1" applyAlignment="1" applyProtection="1">
      <alignment horizontal="center"/>
      <protection hidden="1"/>
    </xf>
    <xf numFmtId="0" fontId="26" fillId="0" borderId="0" xfId="0" applyFont="1" applyAlignment="1" applyProtection="1">
      <alignment vertical="top" wrapText="1"/>
      <protection hidden="1"/>
    </xf>
    <xf numFmtId="0" fontId="44" fillId="0" borderId="0" xfId="0" applyFont="1" applyProtection="1">
      <protection hidden="1"/>
    </xf>
    <xf numFmtId="0" fontId="25" fillId="0" borderId="0" xfId="0" applyFont="1" applyAlignment="1" applyProtection="1">
      <alignment vertical="top" wrapText="1"/>
      <protection hidden="1"/>
    </xf>
    <xf numFmtId="0" fontId="18" fillId="0" borderId="0" xfId="0" applyFont="1" applyAlignment="1">
      <alignment horizontal="center"/>
    </xf>
    <xf numFmtId="0" fontId="0" fillId="0" borderId="0" xfId="0" applyAlignment="1" applyProtection="1">
      <protection hidden="1"/>
    </xf>
    <xf numFmtId="0" fontId="17" fillId="0" borderId="0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1" fillId="8" borderId="3" xfId="0" applyFont="1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9" fillId="8" borderId="1" xfId="0" applyFont="1" applyFill="1" applyBorder="1" applyAlignment="1" applyProtection="1">
      <alignment horizontal="center" vertical="center" textRotation="90"/>
      <protection hidden="1"/>
    </xf>
    <xf numFmtId="0" fontId="9" fillId="8" borderId="14" xfId="0" applyFont="1" applyFill="1" applyBorder="1" applyAlignment="1" applyProtection="1">
      <alignment horizontal="center" vertical="center" textRotation="90"/>
      <protection hidden="1"/>
    </xf>
    <xf numFmtId="0" fontId="9" fillId="8" borderId="12" xfId="0" applyFont="1" applyFill="1" applyBorder="1" applyAlignment="1" applyProtection="1">
      <alignment horizontal="center" vertical="center" textRotation="90"/>
      <protection hidden="1"/>
    </xf>
    <xf numFmtId="0" fontId="2" fillId="3" borderId="4" xfId="0" applyFont="1" applyFill="1" applyBorder="1" applyAlignment="1" applyProtection="1">
      <alignment horizontal="center"/>
      <protection hidden="1"/>
    </xf>
    <xf numFmtId="0" fontId="2" fillId="3" borderId="5" xfId="0" applyFont="1" applyFill="1" applyBorder="1" applyAlignment="1" applyProtection="1">
      <alignment horizontal="center"/>
      <protection hidden="1"/>
    </xf>
    <xf numFmtId="0" fontId="2" fillId="3" borderId="6" xfId="0" applyFont="1" applyFill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9" fontId="2" fillId="0" borderId="4" xfId="0" applyNumberFormat="1" applyFont="1" applyBorder="1" applyAlignment="1" applyProtection="1">
      <alignment horizontal="center"/>
      <protection hidden="1"/>
    </xf>
    <xf numFmtId="9" fontId="2" fillId="0" borderId="5" xfId="0" applyNumberFormat="1" applyFont="1" applyBorder="1" applyAlignment="1" applyProtection="1">
      <alignment horizontal="center"/>
      <protection hidden="1"/>
    </xf>
    <xf numFmtId="9" fontId="2" fillId="0" borderId="6" xfId="0" applyNumberFormat="1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6" borderId="5" xfId="0" applyFont="1" applyFill="1" applyBorder="1" applyAlignment="1" applyProtection="1">
      <alignment horizontal="center"/>
      <protection hidden="1"/>
    </xf>
    <xf numFmtId="0" fontId="2" fillId="6" borderId="6" xfId="0" applyFont="1" applyFill="1" applyBorder="1" applyAlignment="1" applyProtection="1">
      <alignment horizontal="center"/>
      <protection hidden="1"/>
    </xf>
    <xf numFmtId="0" fontId="2" fillId="11" borderId="4" xfId="0" applyFont="1" applyFill="1" applyBorder="1" applyAlignment="1" applyProtection="1">
      <alignment horizontal="center"/>
      <protection hidden="1"/>
    </xf>
    <xf numFmtId="0" fontId="2" fillId="11" borderId="5" xfId="0" applyFont="1" applyFill="1" applyBorder="1" applyAlignment="1" applyProtection="1">
      <alignment horizontal="center"/>
      <protection hidden="1"/>
    </xf>
    <xf numFmtId="0" fontId="2" fillId="11" borderId="6" xfId="0" applyFont="1" applyFill="1" applyBorder="1" applyAlignment="1" applyProtection="1">
      <alignment horizontal="center"/>
      <protection hidden="1"/>
    </xf>
    <xf numFmtId="164" fontId="1" fillId="0" borderId="4" xfId="0" applyNumberFormat="1" applyFont="1" applyBorder="1" applyAlignment="1" applyProtection="1">
      <alignment horizontal="center"/>
      <protection hidden="1"/>
    </xf>
    <xf numFmtId="164" fontId="1" fillId="0" borderId="5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0" fontId="1" fillId="12" borderId="4" xfId="0" applyFont="1" applyFill="1" applyBorder="1" applyAlignment="1" applyProtection="1">
      <alignment horizontal="center" vertical="center" wrapText="1"/>
      <protection hidden="1"/>
    </xf>
    <xf numFmtId="0" fontId="1" fillId="12" borderId="5" xfId="0" applyFont="1" applyFill="1" applyBorder="1" applyAlignment="1" applyProtection="1">
      <alignment horizontal="center" vertical="center" wrapText="1"/>
      <protection hidden="1"/>
    </xf>
    <xf numFmtId="0" fontId="1" fillId="12" borderId="6" xfId="0" applyFont="1" applyFill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1" fillId="0" borderId="6" xfId="0" applyFont="1" applyBorder="1" applyAlignment="1" applyProtection="1">
      <alignment horizontal="center"/>
      <protection hidden="1"/>
    </xf>
    <xf numFmtId="9" fontId="1" fillId="0" borderId="4" xfId="0" applyNumberFormat="1" applyFont="1" applyBorder="1" applyAlignment="1" applyProtection="1">
      <alignment horizontal="center"/>
      <protection hidden="1"/>
    </xf>
    <xf numFmtId="9" fontId="1" fillId="0" borderId="6" xfId="0" applyNumberFormat="1" applyFont="1" applyBorder="1" applyAlignment="1" applyProtection="1">
      <alignment horizontal="center"/>
      <protection hidden="1"/>
    </xf>
    <xf numFmtId="0" fontId="2" fillId="13" borderId="4" xfId="0" applyFont="1" applyFill="1" applyBorder="1" applyAlignment="1" applyProtection="1">
      <alignment horizontal="center"/>
      <protection hidden="1"/>
    </xf>
    <xf numFmtId="0" fontId="2" fillId="13" borderId="5" xfId="0" applyFont="1" applyFill="1" applyBorder="1" applyAlignment="1" applyProtection="1">
      <alignment horizontal="center"/>
      <protection hidden="1"/>
    </xf>
    <xf numFmtId="0" fontId="2" fillId="13" borderId="6" xfId="0" applyFont="1" applyFill="1" applyBorder="1" applyAlignment="1" applyProtection="1">
      <alignment horizontal="center"/>
      <protection hidden="1"/>
    </xf>
    <xf numFmtId="9" fontId="1" fillId="0" borderId="5" xfId="0" applyNumberFormat="1" applyFont="1" applyBorder="1" applyAlignment="1" applyProtection="1">
      <alignment horizontal="center"/>
      <protection hidden="1"/>
    </xf>
    <xf numFmtId="0" fontId="2" fillId="14" borderId="4" xfId="0" applyFont="1" applyFill="1" applyBorder="1" applyAlignment="1" applyProtection="1">
      <alignment horizontal="center"/>
      <protection hidden="1"/>
    </xf>
    <xf numFmtId="0" fontId="2" fillId="14" borderId="5" xfId="0" applyFont="1" applyFill="1" applyBorder="1" applyAlignment="1" applyProtection="1">
      <alignment horizontal="center"/>
      <protection hidden="1"/>
    </xf>
    <xf numFmtId="0" fontId="2" fillId="14" borderId="6" xfId="0" applyFont="1" applyFill="1" applyBorder="1" applyAlignment="1" applyProtection="1">
      <alignment horizontal="center"/>
      <protection hidden="1"/>
    </xf>
    <xf numFmtId="0" fontId="2" fillId="13" borderId="4" xfId="0" applyFont="1" applyFill="1" applyBorder="1" applyAlignment="1" applyProtection="1">
      <alignment horizontal="center" vertical="center"/>
      <protection hidden="1"/>
    </xf>
    <xf numFmtId="0" fontId="2" fillId="13" borderId="5" xfId="0" applyFont="1" applyFill="1" applyBorder="1" applyAlignment="1" applyProtection="1">
      <alignment horizontal="center" vertical="center"/>
      <protection hidden="1"/>
    </xf>
    <xf numFmtId="0" fontId="2" fillId="13" borderId="6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top"/>
      <protection hidden="1"/>
    </xf>
    <xf numFmtId="0" fontId="2" fillId="0" borderId="5" xfId="0" applyFont="1" applyBorder="1" applyAlignment="1" applyProtection="1">
      <alignment horizontal="center" vertical="top"/>
      <protection hidden="1"/>
    </xf>
    <xf numFmtId="0" fontId="2" fillId="0" borderId="6" xfId="0" applyFont="1" applyBorder="1" applyAlignment="1" applyProtection="1">
      <alignment horizontal="center" vertical="top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0" fontId="7" fillId="0" borderId="4" xfId="0" applyFont="1" applyBorder="1" applyAlignment="1" applyProtection="1">
      <alignment horizontal="center"/>
      <protection locked="0" hidden="1"/>
    </xf>
    <xf numFmtId="0" fontId="7" fillId="0" borderId="6" xfId="0" applyFont="1" applyBorder="1" applyAlignment="1" applyProtection="1">
      <alignment horizontal="center"/>
      <protection locked="0" hidden="1"/>
    </xf>
    <xf numFmtId="9" fontId="2" fillId="0" borderId="3" xfId="0" applyNumberFormat="1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2" fillId="0" borderId="6" xfId="0" applyFont="1" applyBorder="1" applyAlignment="1" applyProtection="1">
      <alignment horizontal="left"/>
      <protection hidden="1"/>
    </xf>
    <xf numFmtId="0" fontId="0" fillId="0" borderId="4" xfId="0" applyFont="1" applyBorder="1" applyAlignment="1" applyProtection="1">
      <alignment horizontal="center"/>
      <protection locked="0" hidden="1"/>
    </xf>
    <xf numFmtId="0" fontId="0" fillId="0" borderId="6" xfId="0" applyFont="1" applyBorder="1" applyAlignment="1" applyProtection="1">
      <alignment horizontal="center"/>
      <protection locked="0" hidden="1"/>
    </xf>
    <xf numFmtId="0" fontId="2" fillId="0" borderId="3" xfId="0" applyFont="1" applyBorder="1" applyAlignment="1" applyProtection="1">
      <alignment horizontal="center"/>
      <protection hidden="1"/>
    </xf>
    <xf numFmtId="0" fontId="2" fillId="6" borderId="3" xfId="0" applyFont="1" applyFill="1" applyBorder="1" applyAlignment="1" applyProtection="1">
      <alignment horizontal="center"/>
      <protection hidden="1"/>
    </xf>
    <xf numFmtId="0" fontId="9" fillId="13" borderId="3" xfId="0" applyFont="1" applyFill="1" applyBorder="1" applyAlignment="1" applyProtection="1">
      <alignment horizontal="center"/>
      <protection hidden="1"/>
    </xf>
    <xf numFmtId="0" fontId="9" fillId="11" borderId="3" xfId="0" applyFont="1" applyFill="1" applyBorder="1" applyAlignment="1" applyProtection="1">
      <alignment horizontal="center"/>
      <protection hidden="1"/>
    </xf>
    <xf numFmtId="0" fontId="9" fillId="12" borderId="11" xfId="0" applyFont="1" applyFill="1" applyBorder="1" applyAlignment="1" applyProtection="1">
      <alignment horizontal="center"/>
      <protection hidden="1"/>
    </xf>
    <xf numFmtId="0" fontId="9" fillId="12" borderId="9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4" borderId="4" xfId="0" applyFont="1" applyFill="1" applyBorder="1" applyAlignment="1" applyProtection="1">
      <alignment horizontal="center"/>
      <protection hidden="1"/>
    </xf>
    <xf numFmtId="0" fontId="2" fillId="4" borderId="5" xfId="0" applyFont="1" applyFill="1" applyBorder="1" applyAlignment="1" applyProtection="1">
      <alignment horizontal="center"/>
      <protection hidden="1"/>
    </xf>
    <xf numFmtId="0" fontId="2" fillId="4" borderId="6" xfId="0" applyFont="1" applyFill="1" applyBorder="1" applyAlignment="1" applyProtection="1">
      <alignment horizontal="center"/>
      <protection hidden="1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6" fillId="8" borderId="3" xfId="0" applyFont="1" applyFill="1" applyBorder="1" applyAlignment="1" applyProtection="1">
      <alignment horizontal="center" vertical="center" wrapText="1"/>
      <protection hidden="1"/>
    </xf>
    <xf numFmtId="0" fontId="27" fillId="8" borderId="3" xfId="0" applyFont="1" applyFill="1" applyBorder="1" applyAlignment="1" applyProtection="1">
      <alignment horizontal="center" vertical="center" textRotation="90" wrapText="1"/>
      <protection hidden="1"/>
    </xf>
    <xf numFmtId="0" fontId="28" fillId="8" borderId="3" xfId="0" applyFont="1" applyFill="1" applyBorder="1" applyAlignment="1" applyProtection="1">
      <alignment horizontal="center" vertical="center" textRotation="90" wrapText="1"/>
      <protection hidden="1"/>
    </xf>
    <xf numFmtId="0" fontId="9" fillId="8" borderId="3" xfId="0" applyFont="1" applyFill="1" applyBorder="1" applyAlignment="1" applyProtection="1">
      <alignment horizontal="center" vertical="center" textRotation="90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 applyProtection="1">
      <alignment horizontal="center"/>
      <protection hidden="1"/>
    </xf>
    <xf numFmtId="0" fontId="1" fillId="3" borderId="6" xfId="0" applyFont="1" applyFill="1" applyBorder="1" applyAlignment="1" applyProtection="1">
      <alignment horizontal="center"/>
      <protection hidden="1"/>
    </xf>
    <xf numFmtId="17" fontId="6" fillId="0" borderId="3" xfId="0" applyNumberFormat="1" applyFont="1" applyBorder="1" applyAlignment="1" applyProtection="1">
      <alignment horizontal="center"/>
      <protection hidden="1"/>
    </xf>
    <xf numFmtId="0" fontId="1" fillId="4" borderId="3" xfId="0" applyFont="1" applyFill="1" applyBorder="1" applyAlignment="1" applyProtection="1">
      <alignment horizontal="center"/>
      <protection hidden="1"/>
    </xf>
    <xf numFmtId="0" fontId="1" fillId="5" borderId="3" xfId="0" applyFont="1" applyFill="1" applyBorder="1" applyAlignment="1" applyProtection="1">
      <alignment horizontal="center"/>
      <protection hidden="1"/>
    </xf>
    <xf numFmtId="0" fontId="6" fillId="11" borderId="3" xfId="0" applyFont="1" applyFill="1" applyBorder="1" applyAlignment="1" applyProtection="1">
      <alignment horizontal="center"/>
      <protection hidden="1"/>
    </xf>
    <xf numFmtId="0" fontId="6" fillId="12" borderId="3" xfId="0" applyFont="1" applyFill="1" applyBorder="1" applyAlignment="1" applyProtection="1">
      <alignment horizontal="center"/>
      <protection hidden="1"/>
    </xf>
    <xf numFmtId="0" fontId="6" fillId="13" borderId="3" xfId="0" applyFont="1" applyFill="1" applyBorder="1" applyAlignment="1" applyProtection="1">
      <alignment horizontal="center"/>
      <protection hidden="1"/>
    </xf>
    <xf numFmtId="0" fontId="7" fillId="0" borderId="4" xfId="0" applyFont="1" applyBorder="1" applyAlignment="1" applyProtection="1">
      <alignment horizontal="center"/>
      <protection hidden="1"/>
    </xf>
    <xf numFmtId="0" fontId="7" fillId="0" borderId="5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2" fillId="12" borderId="4" xfId="0" applyFont="1" applyFill="1" applyBorder="1" applyAlignment="1" applyProtection="1">
      <alignment horizontal="center" vertical="center" wrapText="1"/>
      <protection hidden="1"/>
    </xf>
    <xf numFmtId="0" fontId="2" fillId="12" borderId="5" xfId="0" applyFont="1" applyFill="1" applyBorder="1" applyAlignment="1" applyProtection="1">
      <alignment horizontal="center" vertical="center" wrapText="1"/>
      <protection hidden="1"/>
    </xf>
    <xf numFmtId="0" fontId="2" fillId="12" borderId="6" xfId="0" applyFont="1" applyFill="1" applyBorder="1" applyAlignment="1" applyProtection="1">
      <alignment horizontal="center" vertical="center" wrapText="1"/>
      <protection hidden="1"/>
    </xf>
    <xf numFmtId="0" fontId="2" fillId="8" borderId="4" xfId="0" applyFont="1" applyFill="1" applyBorder="1" applyAlignment="1" applyProtection="1">
      <alignment horizontal="center"/>
      <protection hidden="1"/>
    </xf>
    <xf numFmtId="0" fontId="2" fillId="8" borderId="6" xfId="0" applyFont="1" applyFill="1" applyBorder="1" applyAlignment="1" applyProtection="1">
      <alignment horizontal="center"/>
      <protection hidden="1"/>
    </xf>
    <xf numFmtId="0" fontId="9" fillId="8" borderId="1" xfId="0" applyFont="1" applyFill="1" applyBorder="1" applyAlignment="1">
      <alignment horizontal="center" vertical="center" textRotation="90"/>
    </xf>
    <xf numFmtId="0" fontId="9" fillId="8" borderId="14" xfId="0" applyFont="1" applyFill="1" applyBorder="1" applyAlignment="1">
      <alignment horizontal="center" vertical="center" textRotation="90"/>
    </xf>
    <xf numFmtId="0" fontId="9" fillId="8" borderId="12" xfId="0" applyFont="1" applyFill="1" applyBorder="1" applyAlignment="1">
      <alignment horizontal="center" vertical="center" textRotation="90"/>
    </xf>
    <xf numFmtId="0" fontId="16" fillId="13" borderId="3" xfId="0" applyFont="1" applyFill="1" applyBorder="1" applyAlignment="1" applyProtection="1">
      <alignment horizontal="center"/>
      <protection hidden="1"/>
    </xf>
    <xf numFmtId="0" fontId="16" fillId="11" borderId="3" xfId="0" applyFont="1" applyFill="1" applyBorder="1" applyAlignment="1" applyProtection="1">
      <alignment horizontal="center"/>
      <protection hidden="1"/>
    </xf>
    <xf numFmtId="0" fontId="16" fillId="12" borderId="3" xfId="0" applyFont="1" applyFill="1" applyBorder="1" applyAlignment="1" applyProtection="1">
      <alignment horizontal="center"/>
      <protection hidden="1"/>
    </xf>
    <xf numFmtId="0" fontId="6" fillId="8" borderId="3" xfId="0" applyFont="1" applyFill="1" applyBorder="1" applyAlignment="1" applyProtection="1">
      <alignment horizontal="center" vertical="center" wrapText="1"/>
      <protection hidden="1"/>
    </xf>
    <xf numFmtId="0" fontId="16" fillId="8" borderId="3" xfId="0" applyFont="1" applyFill="1" applyBorder="1" applyAlignment="1" applyProtection="1">
      <alignment horizontal="center" vertical="center" wrapText="1"/>
      <protection hidden="1"/>
    </xf>
    <xf numFmtId="0" fontId="2" fillId="4" borderId="3" xfId="0" applyFont="1" applyFill="1" applyBorder="1" applyAlignment="1" applyProtection="1">
      <alignment horizontal="center"/>
      <protection hidden="1"/>
    </xf>
    <xf numFmtId="0" fontId="2" fillId="5" borderId="3" xfId="0" applyFont="1" applyFill="1" applyBorder="1" applyAlignment="1" applyProtection="1">
      <alignment horizontal="center"/>
      <protection hidden="1"/>
    </xf>
    <xf numFmtId="0" fontId="2" fillId="3" borderId="3" xfId="0" applyFont="1" applyFill="1" applyBorder="1" applyAlignment="1" applyProtection="1">
      <alignment horizontal="center"/>
      <protection hidden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6" borderId="3" xfId="0" applyFont="1" applyFill="1" applyBorder="1" applyAlignment="1" applyProtection="1">
      <alignment horizontal="left"/>
      <protection hidden="1"/>
    </xf>
    <xf numFmtId="9" fontId="13" fillId="0" borderId="0" xfId="0" applyNumberFormat="1" applyFont="1" applyBorder="1" applyAlignment="1" applyProtection="1">
      <alignment horizontal="center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3" fillId="10" borderId="0" xfId="0" applyFont="1" applyFill="1" applyBorder="1" applyAlignment="1" applyProtection="1">
      <alignment horizontal="center"/>
      <protection hidden="1"/>
    </xf>
    <xf numFmtId="0" fontId="10" fillId="10" borderId="0" xfId="0" applyFont="1" applyFill="1" applyBorder="1" applyAlignment="1" applyProtection="1">
      <alignment horizontal="center"/>
      <protection hidden="1"/>
    </xf>
    <xf numFmtId="0" fontId="10" fillId="6" borderId="4" xfId="0" applyFont="1" applyFill="1" applyBorder="1" applyAlignment="1" applyProtection="1">
      <alignment horizontal="center"/>
      <protection hidden="1"/>
    </xf>
    <xf numFmtId="0" fontId="10" fillId="6" borderId="6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locked="0"/>
    </xf>
    <xf numFmtId="0" fontId="2" fillId="2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 wrapText="1" indent="2"/>
    </xf>
    <xf numFmtId="0" fontId="30" fillId="0" borderId="0" xfId="0" applyFont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 vertical="top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0" fillId="0" borderId="6" xfId="0" applyFont="1" applyBorder="1" applyAlignment="1" applyProtection="1">
      <alignment horizontal="center"/>
      <protection hidden="1"/>
    </xf>
    <xf numFmtId="0" fontId="10" fillId="0" borderId="3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17" fillId="0" borderId="0" xfId="0" applyFont="1" applyAlignment="1">
      <alignment horizontal="center"/>
    </xf>
    <xf numFmtId="0" fontId="26" fillId="0" borderId="0" xfId="0" applyFont="1" applyAlignment="1" applyProtection="1">
      <alignment horizontal="left" vertical="top" wrapText="1" indent="2"/>
      <protection hidden="1"/>
    </xf>
    <xf numFmtId="0" fontId="43" fillId="0" borderId="0" xfId="0" applyFont="1" applyBorder="1" applyAlignment="1" applyProtection="1">
      <alignment horizontal="center"/>
      <protection locked="0" hidden="1"/>
    </xf>
    <xf numFmtId="0" fontId="44" fillId="10" borderId="0" xfId="0" applyFont="1" applyFill="1" applyBorder="1" applyAlignment="1" applyProtection="1">
      <alignment horizontal="center"/>
      <protection hidden="1"/>
    </xf>
    <xf numFmtId="0" fontId="20" fillId="0" borderId="0" xfId="0" applyFont="1" applyAlignment="1">
      <alignment horizontal="center"/>
    </xf>
    <xf numFmtId="0" fontId="45" fillId="0" borderId="0" xfId="0" applyFont="1" applyBorder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top" wrapText="1"/>
      <protection hidden="1"/>
    </xf>
    <xf numFmtId="0" fontId="44" fillId="0" borderId="0" xfId="0" applyFont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/>
      <protection hidden="1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6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44" fillId="0" borderId="0" xfId="0" applyFont="1" applyBorder="1" applyAlignment="1" applyProtection="1">
      <alignment horizontal="center"/>
      <protection locked="0" hidden="1"/>
    </xf>
    <xf numFmtId="0" fontId="0" fillId="10" borderId="0" xfId="0" applyFill="1" applyAlignment="1">
      <alignment horizontal="center"/>
    </xf>
    <xf numFmtId="0" fontId="38" fillId="10" borderId="0" xfId="0" applyFont="1" applyFill="1" applyAlignment="1">
      <alignment horizontal="center" vertical="center" wrapText="1"/>
    </xf>
    <xf numFmtId="0" fontId="32" fillId="7" borderId="0" xfId="0" applyFont="1" applyFill="1" applyAlignment="1">
      <alignment horizontal="center" vertical="top" wrapText="1"/>
    </xf>
    <xf numFmtId="0" fontId="2" fillId="16" borderId="3" xfId="0" applyFont="1" applyFill="1" applyBorder="1" applyAlignment="1" applyProtection="1">
      <alignment horizontal="center"/>
      <protection hidden="1"/>
    </xf>
    <xf numFmtId="0" fontId="2" fillId="17" borderId="3" xfId="0" applyFont="1" applyFill="1" applyBorder="1" applyAlignment="1" applyProtection="1">
      <alignment horizontal="center"/>
      <protection hidden="1"/>
    </xf>
    <xf numFmtId="0" fontId="2" fillId="15" borderId="4" xfId="0" applyFont="1" applyFill="1" applyBorder="1" applyAlignment="1" applyProtection="1">
      <alignment horizontal="center"/>
      <protection hidden="1"/>
    </xf>
    <xf numFmtId="0" fontId="2" fillId="15" borderId="5" xfId="0" applyFont="1" applyFill="1" applyBorder="1" applyAlignment="1" applyProtection="1">
      <alignment horizontal="center"/>
      <protection hidden="1"/>
    </xf>
    <xf numFmtId="0" fontId="2" fillId="15" borderId="6" xfId="0" applyFont="1" applyFill="1" applyBorder="1" applyAlignment="1" applyProtection="1">
      <alignment horizontal="center"/>
      <protection hidden="1"/>
    </xf>
    <xf numFmtId="0" fontId="1" fillId="8" borderId="3" xfId="0" applyFont="1" applyFill="1" applyBorder="1" applyAlignment="1" applyProtection="1">
      <alignment horizontal="center"/>
      <protection hidden="1"/>
    </xf>
    <xf numFmtId="0" fontId="3" fillId="4" borderId="3" xfId="0" applyFont="1" applyFill="1" applyBorder="1" applyAlignment="1" applyProtection="1">
      <alignment horizontal="center"/>
      <protection hidden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587"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ndense val="0"/>
        <extend val="0"/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rgb="FF9C0006"/>
      </font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5" tint="-0.499984740745262"/>
      </font>
    </dxf>
    <dxf>
      <font>
        <condense val="0"/>
        <extend val="0"/>
        <color rgb="FF9C0006"/>
      </font>
    </dxf>
    <dxf>
      <font>
        <color theme="0"/>
      </font>
    </dxf>
    <dxf>
      <font>
        <color rgb="FF9C0006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lor theme="5" tint="-0.499984740745262"/>
      </font>
    </dxf>
    <dxf>
      <font>
        <color theme="5" tint="-0.24994659260841701"/>
      </font>
    </dxf>
    <dxf>
      <font>
        <condense val="0"/>
        <extend val="0"/>
        <color rgb="FF9C0006"/>
      </font>
    </dxf>
    <dxf>
      <font>
        <color theme="0"/>
      </font>
    </dxf>
    <dxf>
      <font>
        <color theme="0"/>
      </font>
    </dxf>
    <dxf>
      <font>
        <color rgb="FF9C0006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C00000"/>
      </font>
    </dxf>
    <dxf>
      <font>
        <color theme="0"/>
      </font>
    </dxf>
    <dxf>
      <font>
        <condense val="0"/>
        <extend val="0"/>
        <color rgb="FF9C0006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33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worksheet" Target="worksheets/sheet3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worksheet" Target="worksheets/sheet41.xml"/><Relationship Id="rId7" Type="http://schemas.openxmlformats.org/officeDocument/2006/relationships/chartsheet" Target="chartsheets/sheet1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worksheet" Target="worksheets/sheet37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worksheet" Target="worksheets/sheet28.xml"/><Relationship Id="rId41" Type="http://schemas.openxmlformats.org/officeDocument/2006/relationships/worksheet" Target="worksheets/sheet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worksheet" Target="worksheets/sheet39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053217410323715"/>
          <c:y val="2.6935715604357053E-2"/>
          <c:w val="0.65524671916010879"/>
          <c:h val="0.77145737516755353"/>
        </c:manualLayout>
      </c:layout>
      <c:barChart>
        <c:barDir val="col"/>
        <c:grouping val="clustered"/>
        <c:ser>
          <c:idx val="2"/>
          <c:order val="2"/>
          <c:tx>
            <c:strRef>
              <c:f>анализ!$B$7</c:f>
              <c:strCache>
                <c:ptCount val="1"/>
                <c:pt idx="0">
                  <c:v>СОУ</c:v>
                </c:pt>
              </c:strCache>
            </c:strRef>
          </c:tx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анализ!$C$7:$F$7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01351808"/>
        <c:axId val="101353344"/>
      </c:barChart>
      <c:barChart>
        <c:barDir val="col"/>
        <c:grouping val="clustered"/>
        <c:ser>
          <c:idx val="0"/>
          <c:order val="0"/>
          <c:tx>
            <c:strRef>
              <c:f>анализ!$B$5</c:f>
              <c:strCache>
                <c:ptCount val="1"/>
                <c:pt idx="0">
                  <c:v>Качество</c:v>
                </c:pt>
              </c:strCache>
            </c:strRef>
          </c:tx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анализ!$C$5:$F$5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анализ!$B$6</c:f>
              <c:strCache>
                <c:ptCount val="1"/>
                <c:pt idx="0">
                  <c:v>Успеваемость</c:v>
                </c:pt>
              </c:strCache>
            </c:strRef>
          </c:tx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анализ!$C$6:$F$6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01381248"/>
        <c:axId val="101354880"/>
      </c:barChart>
      <c:catAx>
        <c:axId val="101351808"/>
        <c:scaling>
          <c:orientation val="minMax"/>
        </c:scaling>
        <c:axPos val="b"/>
        <c:tickLblPos val="nextTo"/>
        <c:crossAx val="101353344"/>
        <c:crosses val="autoZero"/>
        <c:auto val="1"/>
        <c:lblAlgn val="ctr"/>
        <c:lblOffset val="100"/>
      </c:catAx>
      <c:valAx>
        <c:axId val="101353344"/>
        <c:scaling>
          <c:orientation val="minMax"/>
        </c:scaling>
        <c:axPos val="l"/>
        <c:majorGridlines/>
        <c:numFmt formatCode="0.0" sourceLinked="1"/>
        <c:tickLblPos val="nextTo"/>
        <c:crossAx val="101351808"/>
        <c:crosses val="autoZero"/>
        <c:crossBetween val="between"/>
      </c:valAx>
      <c:valAx>
        <c:axId val="101354880"/>
        <c:scaling>
          <c:orientation val="minMax"/>
        </c:scaling>
        <c:axPos val="r"/>
        <c:numFmt formatCode="0%" sourceLinked="1"/>
        <c:tickLblPos val="nextTo"/>
        <c:crossAx val="101381248"/>
        <c:crosses val="max"/>
        <c:crossBetween val="between"/>
      </c:valAx>
      <c:catAx>
        <c:axId val="101381248"/>
        <c:scaling>
          <c:orientation val="minMax"/>
        </c:scaling>
        <c:delete val="1"/>
        <c:axPos val="b"/>
        <c:tickLblPos val="none"/>
        <c:crossAx val="101354880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0.1628274278215224"/>
          <c:y val="0.91628280839894949"/>
          <c:w val="0.45411496973283294"/>
          <c:h val="7.3732548746643423E-2"/>
        </c:manualLayout>
      </c:layout>
    </c:legend>
    <c:plotVisOnly val="1"/>
    <c:dispBlanksAs val="zero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анализ!$Q$68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анализ!$N$69:$P$71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анализ!$Q$69:$Q$71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анализ!$X$68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анализ!$T$69:$W$71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анализ!$X$69:$X$71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анализ!$J$112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анализ!$H$113:$I$116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анализ!$J$113:$J$116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>
        <c:manualLayout>
          <c:layoutTarget val="inner"/>
          <c:xMode val="edge"/>
          <c:yMode val="edge"/>
          <c:x val="7.9754681537626465E-2"/>
          <c:y val="0.24990528128106806"/>
          <c:w val="0.53136502575581956"/>
          <c:h val="0.62558712672658467"/>
        </c:manualLayout>
      </c:layout>
      <c:pie3DChart>
        <c:varyColors val="1"/>
        <c:ser>
          <c:idx val="0"/>
          <c:order val="0"/>
          <c:tx>
            <c:strRef>
              <c:f>анализ!$Q$112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анализ!$N$113:$P$116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анализ!$Q$113:$Q$116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анализ!$X$112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анализ!$T$113:$W$116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анализ!$X$113:$X$116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анализ!$L$28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анализ!$I$29:$K$32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анализ!$L$29:$L$32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анализ!$T$28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анализ!$P$29:$S$32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анализ!$T$29:$T$32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анализ!$AB$28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анализ!$W$29:$AA$32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анализ!$AB$29:$AB$32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анализ!$B$29:$C$29</c:f>
              <c:strCache>
                <c:ptCount val="1"/>
                <c:pt idx="0">
                  <c:v>читают без ошибок</c:v>
                </c:pt>
              </c:strCache>
            </c:strRef>
          </c:tx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анализ!$D$29:$G$29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анализ!$B$30:$C$30</c:f>
              <c:strCache>
                <c:ptCount val="1"/>
                <c:pt idx="0">
                  <c:v>допустили 1-2 ошибки</c:v>
                </c:pt>
              </c:strCache>
            </c:strRef>
          </c:tx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анализ!$D$30:$G$30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анализ!$B$31:$C$31</c:f>
              <c:strCache>
                <c:ptCount val="1"/>
                <c:pt idx="0">
                  <c:v>допустили 3-5 ошибок</c:v>
                </c:pt>
              </c:strCache>
            </c:strRef>
          </c:tx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анализ!$D$31:$G$31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анализ!$B$32:$C$32</c:f>
              <c:strCache>
                <c:ptCount val="1"/>
                <c:pt idx="0">
                  <c:v>допустили более 5 ошибок</c:v>
                </c:pt>
              </c:strCache>
            </c:strRef>
          </c:tx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анализ!$D$32:$G$32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box"/>
        <c:axId val="101425920"/>
        <c:axId val="101427456"/>
        <c:axId val="0"/>
      </c:bar3DChart>
      <c:catAx>
        <c:axId val="101425920"/>
        <c:scaling>
          <c:orientation val="minMax"/>
        </c:scaling>
        <c:axPos val="b"/>
        <c:tickLblPos val="nextTo"/>
        <c:crossAx val="101427456"/>
        <c:crosses val="autoZero"/>
        <c:auto val="1"/>
        <c:lblAlgn val="ctr"/>
        <c:lblOffset val="100"/>
      </c:catAx>
      <c:valAx>
        <c:axId val="101427456"/>
        <c:scaling>
          <c:orientation val="minMax"/>
        </c:scaling>
        <c:axPos val="l"/>
        <c:majorGridlines/>
        <c:numFmt formatCode="0%" sourceLinked="1"/>
        <c:tickLblPos val="nextTo"/>
        <c:crossAx val="1014259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 sz="1800">
                <a:solidFill>
                  <a:schemeClr val="tx2">
                    <a:lumMod val="75000"/>
                  </a:schemeClr>
                </a:solidFill>
              </a:defRPr>
            </a:pPr>
            <a:r>
              <a:rPr lang="ru-RU" sz="1800">
                <a:solidFill>
                  <a:schemeClr val="tx2">
                    <a:lumMod val="75000"/>
                  </a:schemeClr>
                </a:solidFill>
                <a:latin typeface="Monotype Corsiva" pitchFamily="66" charset="0"/>
              </a:rPr>
              <a:t>Техника чтения 2015  -2016   год</a:t>
            </a:r>
          </a:p>
        </c:rich>
      </c:tx>
      <c:layout>
        <c:manualLayout>
          <c:xMode val="edge"/>
          <c:yMode val="edge"/>
          <c:x val="0.30512064701363467"/>
          <c:y val="1.045045062836835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Лист7!$C$4</c:f>
              <c:strCache>
                <c:ptCount val="1"/>
                <c:pt idx="0">
                  <c:v>входной</c:v>
                </c:pt>
              </c:strCache>
            </c:strRef>
          </c:tx>
          <c:marker>
            <c:symbol val="none"/>
          </c:marker>
          <c:dLbls>
            <c:dLblPos val="t"/>
            <c:showVal val="1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Лист7!$C$9:$C$41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1"/>
          <c:order val="1"/>
          <c:tx>
            <c:strRef>
              <c:f>Лист7!$D$4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dLbls>
            <c:dLblPos val="t"/>
            <c:showVal val="1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Лист7!$D$9:$D$41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2"/>
          <c:order val="2"/>
          <c:tx>
            <c:strRef>
              <c:f>Лист7!$E$4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dLbls>
            <c:dLblPos val="t"/>
            <c:showVal val="1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Лист7!$E$9:$E$41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3"/>
          <c:order val="3"/>
          <c:tx>
            <c:strRef>
              <c:f>Лист7!$F$4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dLbls>
            <c:dLblPos val="t"/>
            <c:showVal val="1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Лист7!$F$9:$F$41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Val val="1"/>
        </c:dLbls>
        <c:marker val="1"/>
        <c:axId val="114003328"/>
        <c:axId val="114037888"/>
      </c:lineChart>
      <c:catAx>
        <c:axId val="114003328"/>
        <c:scaling>
          <c:orientation val="minMax"/>
        </c:scaling>
        <c:axPos val="b"/>
        <c:numFmt formatCode="General" sourceLinked="1"/>
        <c:tickLblPos val="nextTo"/>
        <c:crossAx val="114037888"/>
        <c:crosses val="autoZero"/>
        <c:auto val="1"/>
        <c:lblAlgn val="ctr"/>
        <c:lblOffset val="100"/>
      </c:catAx>
      <c:valAx>
        <c:axId val="114037888"/>
        <c:scaling>
          <c:orientation val="minMax"/>
        </c:scaling>
        <c:axPos val="l"/>
        <c:majorGridlines/>
        <c:numFmt formatCode="General" sourceLinked="1"/>
        <c:tickLblPos val="nextTo"/>
        <c:crossAx val="114003328"/>
        <c:crosses val="autoZero"/>
        <c:crossBetween val="between"/>
      </c:valAx>
    </c:plotArea>
    <c:legend>
      <c:legendPos val="r"/>
    </c:legend>
    <c:plotVisOnly val="1"/>
    <c:dispBlanksAs val="gap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0221568"/>
        <c:axId val="130223104"/>
      </c:barChart>
      <c:catAx>
        <c:axId val="130221568"/>
        <c:scaling>
          <c:orientation val="minMax"/>
        </c:scaling>
        <c:axPos val="b"/>
        <c:tickLblPos val="nextTo"/>
        <c:crossAx val="130223104"/>
        <c:crosses val="autoZero"/>
        <c:auto val="1"/>
        <c:lblAlgn val="ctr"/>
        <c:lblOffset val="100"/>
      </c:catAx>
      <c:valAx>
        <c:axId val="130223104"/>
        <c:scaling>
          <c:orientation val="minMax"/>
        </c:scaling>
        <c:axPos val="l"/>
        <c:majorGridlines/>
        <c:numFmt formatCode="General" sourceLinked="1"/>
        <c:tickLblPos val="nextTo"/>
        <c:crossAx val="130221568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0249088"/>
        <c:axId val="130250624"/>
      </c:lineChart>
      <c:catAx>
        <c:axId val="130249088"/>
        <c:scaling>
          <c:orientation val="minMax"/>
        </c:scaling>
        <c:axPos val="b"/>
        <c:tickLblPos val="nextTo"/>
        <c:crossAx val="130250624"/>
        <c:crosses val="autoZero"/>
        <c:auto val="1"/>
        <c:lblAlgn val="ctr"/>
        <c:lblOffset val="100"/>
      </c:catAx>
      <c:valAx>
        <c:axId val="130250624"/>
        <c:scaling>
          <c:orientation val="minMax"/>
        </c:scaling>
        <c:axPos val="l"/>
        <c:majorGridlines/>
        <c:numFmt formatCode="General" sourceLinked="1"/>
        <c:tickLblPos val="nextTo"/>
        <c:crossAx val="130249088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0400640"/>
        <c:axId val="130402176"/>
      </c:lineChart>
      <c:catAx>
        <c:axId val="130400640"/>
        <c:scaling>
          <c:orientation val="minMax"/>
        </c:scaling>
        <c:axPos val="b"/>
        <c:tickLblPos val="nextTo"/>
        <c:crossAx val="130402176"/>
        <c:crosses val="autoZero"/>
        <c:auto val="1"/>
        <c:lblAlgn val="ctr"/>
        <c:lblOffset val="100"/>
      </c:catAx>
      <c:valAx>
        <c:axId val="130402176"/>
        <c:scaling>
          <c:orientation val="minMax"/>
        </c:scaling>
        <c:axPos val="l"/>
        <c:majorGridlines/>
        <c:numFmt formatCode="General" sourceLinked="1"/>
        <c:tickLblPos val="nextTo"/>
        <c:crossAx val="13040064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0467328"/>
        <c:axId val="130468864"/>
      </c:barChart>
      <c:catAx>
        <c:axId val="130467328"/>
        <c:scaling>
          <c:orientation val="minMax"/>
        </c:scaling>
        <c:axPos val="b"/>
        <c:tickLblPos val="nextTo"/>
        <c:crossAx val="130468864"/>
        <c:crosses val="autoZero"/>
        <c:auto val="1"/>
        <c:lblAlgn val="ctr"/>
        <c:lblOffset val="100"/>
      </c:catAx>
      <c:valAx>
        <c:axId val="130468864"/>
        <c:scaling>
          <c:orientation val="minMax"/>
        </c:scaling>
        <c:axPos val="l"/>
        <c:majorGridlines/>
        <c:numFmt formatCode="General" sourceLinked="1"/>
        <c:tickLblPos val="nextTo"/>
        <c:crossAx val="130467328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'3'!$J$19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'3'!$K$19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'3'!$L$19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'3'!$M$19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0589824"/>
        <c:axId val="130591360"/>
      </c:lineChart>
      <c:catAx>
        <c:axId val="130589824"/>
        <c:scaling>
          <c:orientation val="minMax"/>
        </c:scaling>
        <c:axPos val="b"/>
        <c:tickLblPos val="nextTo"/>
        <c:crossAx val="130591360"/>
        <c:crosses val="autoZero"/>
        <c:auto val="1"/>
        <c:lblAlgn val="ctr"/>
        <c:lblOffset val="100"/>
      </c:catAx>
      <c:valAx>
        <c:axId val="130591360"/>
        <c:scaling>
          <c:orientation val="minMax"/>
        </c:scaling>
        <c:axPos val="l"/>
        <c:majorGridlines/>
        <c:numFmt formatCode="General" sourceLinked="1"/>
        <c:tickLblPos val="nextTo"/>
        <c:crossAx val="13058982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0636032"/>
        <c:axId val="130650112"/>
      </c:barChart>
      <c:catAx>
        <c:axId val="130636032"/>
        <c:scaling>
          <c:orientation val="minMax"/>
        </c:scaling>
        <c:axPos val="b"/>
        <c:tickLblPos val="nextTo"/>
        <c:crossAx val="130650112"/>
        <c:crosses val="autoZero"/>
        <c:auto val="1"/>
        <c:lblAlgn val="ctr"/>
        <c:lblOffset val="100"/>
      </c:catAx>
      <c:valAx>
        <c:axId val="130650112"/>
        <c:scaling>
          <c:orientation val="minMax"/>
        </c:scaling>
        <c:axPos val="l"/>
        <c:majorGridlines/>
        <c:numFmt formatCode="General" sourceLinked="1"/>
        <c:tickLblPos val="nextTo"/>
        <c:crossAx val="130636032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0729856"/>
        <c:axId val="130731392"/>
      </c:lineChart>
      <c:catAx>
        <c:axId val="130729856"/>
        <c:scaling>
          <c:orientation val="minMax"/>
        </c:scaling>
        <c:axPos val="b"/>
        <c:tickLblPos val="nextTo"/>
        <c:crossAx val="130731392"/>
        <c:crosses val="autoZero"/>
        <c:auto val="1"/>
        <c:lblAlgn val="ctr"/>
        <c:lblOffset val="100"/>
      </c:catAx>
      <c:valAx>
        <c:axId val="130731392"/>
        <c:scaling>
          <c:orientation val="minMax"/>
        </c:scaling>
        <c:axPos val="l"/>
        <c:majorGridlines/>
        <c:numFmt formatCode="General" sourceLinked="1"/>
        <c:tickLblPos val="nextTo"/>
        <c:crossAx val="13072985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0792448"/>
        <c:axId val="130794240"/>
      </c:barChart>
      <c:catAx>
        <c:axId val="130792448"/>
        <c:scaling>
          <c:orientation val="minMax"/>
        </c:scaling>
        <c:axPos val="b"/>
        <c:tickLblPos val="nextTo"/>
        <c:crossAx val="130794240"/>
        <c:crosses val="autoZero"/>
        <c:auto val="1"/>
        <c:lblAlgn val="ctr"/>
        <c:lblOffset val="100"/>
      </c:catAx>
      <c:valAx>
        <c:axId val="130794240"/>
        <c:scaling>
          <c:orientation val="minMax"/>
        </c:scaling>
        <c:axPos val="l"/>
        <c:majorGridlines/>
        <c:numFmt formatCode="General" sourceLinked="1"/>
        <c:tickLblPos val="nextTo"/>
        <c:crossAx val="130792448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'5'!$K$19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'5'!$L$19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'5'!$M$19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'5'!$N$19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0906752"/>
        <c:axId val="130920832"/>
      </c:lineChart>
      <c:catAx>
        <c:axId val="130906752"/>
        <c:scaling>
          <c:orientation val="minMax"/>
        </c:scaling>
        <c:axPos val="b"/>
        <c:tickLblPos val="nextTo"/>
        <c:crossAx val="130920832"/>
        <c:crosses val="autoZero"/>
        <c:auto val="1"/>
        <c:lblAlgn val="ctr"/>
        <c:lblOffset val="100"/>
      </c:catAx>
      <c:valAx>
        <c:axId val="130920832"/>
        <c:scaling>
          <c:orientation val="minMax"/>
        </c:scaling>
        <c:axPos val="l"/>
        <c:majorGridlines/>
        <c:numFmt formatCode="General" sourceLinked="1"/>
        <c:tickLblPos val="nextTo"/>
        <c:crossAx val="13090675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анализ!$E$28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анализ!$E$29:$E$32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анализ!$F$28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анализ!$F$29:$F$32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анализ!$G$28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анализ!$G$29:$G$32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box"/>
        <c:axId val="110827392"/>
        <c:axId val="110828928"/>
        <c:axId val="0"/>
      </c:bar3DChart>
      <c:catAx>
        <c:axId val="110827392"/>
        <c:scaling>
          <c:orientation val="minMax"/>
        </c:scaling>
        <c:axPos val="b"/>
        <c:tickLblPos val="nextTo"/>
        <c:crossAx val="110828928"/>
        <c:crosses val="autoZero"/>
        <c:auto val="1"/>
        <c:lblAlgn val="ctr"/>
        <c:lblOffset val="100"/>
      </c:catAx>
      <c:valAx>
        <c:axId val="110828928"/>
        <c:scaling>
          <c:orientation val="minMax"/>
        </c:scaling>
        <c:axPos val="l"/>
        <c:majorGridlines/>
        <c:numFmt formatCode="0%" sourceLinked="1"/>
        <c:tickLblPos val="nextTo"/>
        <c:crossAx val="1108273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0932736"/>
        <c:axId val="130934272"/>
      </c:barChart>
      <c:catAx>
        <c:axId val="130932736"/>
        <c:scaling>
          <c:orientation val="minMax"/>
        </c:scaling>
        <c:axPos val="b"/>
        <c:tickLblPos val="nextTo"/>
        <c:crossAx val="130934272"/>
        <c:crosses val="autoZero"/>
        <c:auto val="1"/>
        <c:lblAlgn val="ctr"/>
        <c:lblOffset val="100"/>
      </c:catAx>
      <c:valAx>
        <c:axId val="130934272"/>
        <c:scaling>
          <c:orientation val="minMax"/>
        </c:scaling>
        <c:axPos val="l"/>
        <c:majorGridlines/>
        <c:numFmt formatCode="General" sourceLinked="1"/>
        <c:tickLblPos val="nextTo"/>
        <c:crossAx val="130932736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1048960"/>
        <c:axId val="131050496"/>
      </c:barChart>
      <c:catAx>
        <c:axId val="131048960"/>
        <c:scaling>
          <c:orientation val="minMax"/>
        </c:scaling>
        <c:axPos val="b"/>
        <c:tickLblPos val="nextTo"/>
        <c:crossAx val="131050496"/>
        <c:crosses val="autoZero"/>
        <c:auto val="1"/>
        <c:lblAlgn val="ctr"/>
        <c:lblOffset val="100"/>
      </c:catAx>
      <c:valAx>
        <c:axId val="131050496"/>
        <c:scaling>
          <c:orientation val="minMax"/>
        </c:scaling>
        <c:axPos val="l"/>
        <c:majorGridlines/>
        <c:numFmt formatCode="General" sourceLinked="1"/>
        <c:tickLblPos val="nextTo"/>
        <c:crossAx val="131048960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'6'!$J$19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'6'!$L$19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'6'!$M$19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1096960"/>
        <c:axId val="131098496"/>
      </c:lineChart>
      <c:catAx>
        <c:axId val="131096960"/>
        <c:scaling>
          <c:orientation val="minMax"/>
        </c:scaling>
        <c:axPos val="b"/>
        <c:tickLblPos val="nextTo"/>
        <c:crossAx val="131098496"/>
        <c:crosses val="autoZero"/>
        <c:auto val="1"/>
        <c:lblAlgn val="ctr"/>
        <c:lblOffset val="100"/>
      </c:catAx>
      <c:valAx>
        <c:axId val="131098496"/>
        <c:scaling>
          <c:orientation val="minMax"/>
        </c:scaling>
        <c:axPos val="l"/>
        <c:majorGridlines/>
        <c:numFmt formatCode="General" sourceLinked="1"/>
        <c:tickLblPos val="nextTo"/>
        <c:crossAx val="13109696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1221760"/>
        <c:axId val="131227648"/>
      </c:barChart>
      <c:catAx>
        <c:axId val="131221760"/>
        <c:scaling>
          <c:orientation val="minMax"/>
        </c:scaling>
        <c:axPos val="b"/>
        <c:tickLblPos val="nextTo"/>
        <c:crossAx val="131227648"/>
        <c:crosses val="autoZero"/>
        <c:auto val="1"/>
        <c:lblAlgn val="ctr"/>
        <c:lblOffset val="100"/>
      </c:catAx>
      <c:valAx>
        <c:axId val="131227648"/>
        <c:scaling>
          <c:orientation val="minMax"/>
        </c:scaling>
        <c:axPos val="l"/>
        <c:majorGridlines/>
        <c:numFmt formatCode="General" sourceLinked="1"/>
        <c:tickLblPos val="nextTo"/>
        <c:crossAx val="131221760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1277952"/>
        <c:axId val="131279488"/>
      </c:lineChart>
      <c:catAx>
        <c:axId val="131277952"/>
        <c:scaling>
          <c:orientation val="minMax"/>
        </c:scaling>
        <c:axPos val="b"/>
        <c:tickLblPos val="nextTo"/>
        <c:crossAx val="131279488"/>
        <c:crosses val="autoZero"/>
        <c:auto val="1"/>
        <c:lblAlgn val="ctr"/>
        <c:lblOffset val="100"/>
      </c:catAx>
      <c:valAx>
        <c:axId val="131279488"/>
        <c:scaling>
          <c:orientation val="minMax"/>
        </c:scaling>
        <c:axPos val="l"/>
        <c:majorGridlines/>
        <c:numFmt formatCode="General" sourceLinked="1"/>
        <c:tickLblPos val="nextTo"/>
        <c:crossAx val="13127795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1380352"/>
        <c:axId val="131381888"/>
      </c:lineChart>
      <c:catAx>
        <c:axId val="131380352"/>
        <c:scaling>
          <c:orientation val="minMax"/>
        </c:scaling>
        <c:axPos val="b"/>
        <c:tickLblPos val="nextTo"/>
        <c:crossAx val="131381888"/>
        <c:crosses val="autoZero"/>
        <c:auto val="1"/>
        <c:lblAlgn val="ctr"/>
        <c:lblOffset val="100"/>
      </c:catAx>
      <c:valAx>
        <c:axId val="131381888"/>
        <c:scaling>
          <c:orientation val="minMax"/>
        </c:scaling>
        <c:axPos val="l"/>
        <c:majorGridlines/>
        <c:numFmt formatCode="General" sourceLinked="1"/>
        <c:tickLblPos val="nextTo"/>
        <c:crossAx val="13138035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1397888"/>
        <c:axId val="131416064"/>
      </c:barChart>
      <c:catAx>
        <c:axId val="131397888"/>
        <c:scaling>
          <c:orientation val="minMax"/>
        </c:scaling>
        <c:axPos val="b"/>
        <c:tickLblPos val="nextTo"/>
        <c:crossAx val="131416064"/>
        <c:crosses val="autoZero"/>
        <c:auto val="1"/>
        <c:lblAlgn val="ctr"/>
        <c:lblOffset val="100"/>
      </c:catAx>
      <c:valAx>
        <c:axId val="131416064"/>
        <c:scaling>
          <c:orientation val="minMax"/>
        </c:scaling>
        <c:axPos val="l"/>
        <c:majorGridlines/>
        <c:numFmt formatCode="General" sourceLinked="1"/>
        <c:tickLblPos val="nextTo"/>
        <c:crossAx val="131397888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4716074691847073E-2"/>
          <c:y val="6.4643491615949816E-2"/>
          <c:w val="0.66662504465048544"/>
          <c:h val="0.45330215819092484"/>
        </c:manualLayout>
      </c:layout>
      <c:lineChart>
        <c:grouping val="standard"/>
        <c:ser>
          <c:idx val="0"/>
          <c:order val="0"/>
          <c:tx>
            <c:strRef>
              <c:f>'9'!$J$19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1680128"/>
        <c:axId val="131681664"/>
      </c:lineChart>
      <c:catAx>
        <c:axId val="131680128"/>
        <c:scaling>
          <c:orientation val="minMax"/>
        </c:scaling>
        <c:axPos val="b"/>
        <c:tickLblPos val="nextTo"/>
        <c:crossAx val="131681664"/>
        <c:crosses val="autoZero"/>
        <c:auto val="1"/>
        <c:lblAlgn val="ctr"/>
        <c:lblOffset val="100"/>
      </c:catAx>
      <c:valAx>
        <c:axId val="131681664"/>
        <c:scaling>
          <c:orientation val="minMax"/>
        </c:scaling>
        <c:axPos val="l"/>
        <c:majorGridlines/>
        <c:numFmt formatCode="General" sourceLinked="1"/>
        <c:tickLblPos val="nextTo"/>
        <c:crossAx val="13168012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1693952"/>
        <c:axId val="131728512"/>
      </c:barChart>
      <c:catAx>
        <c:axId val="131693952"/>
        <c:scaling>
          <c:orientation val="minMax"/>
        </c:scaling>
        <c:axPos val="b"/>
        <c:tickLblPos val="nextTo"/>
        <c:crossAx val="131728512"/>
        <c:crosses val="autoZero"/>
        <c:auto val="1"/>
        <c:lblAlgn val="ctr"/>
        <c:lblOffset val="100"/>
      </c:catAx>
      <c:valAx>
        <c:axId val="131728512"/>
        <c:scaling>
          <c:orientation val="minMax"/>
        </c:scaling>
        <c:axPos val="l"/>
        <c:majorGridlines/>
        <c:numFmt formatCode="General" sourceLinked="1"/>
        <c:tickLblPos val="nextTo"/>
        <c:crossAx val="131693952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4382990858537062"/>
          <c:y val="5.6286538327195802E-2"/>
          <c:w val="0.59230680671958269"/>
          <c:h val="0.50453020368651635"/>
        </c:manualLayout>
      </c:layout>
      <c:lineChart>
        <c:grouping val="standard"/>
        <c:ser>
          <c:idx val="0"/>
          <c:order val="0"/>
          <c:tx>
            <c:strRef>
              <c:f>'10'!$J$19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1873792"/>
        <c:axId val="131875584"/>
      </c:lineChart>
      <c:catAx>
        <c:axId val="131873792"/>
        <c:scaling>
          <c:orientation val="minMax"/>
        </c:scaling>
        <c:axPos val="b"/>
        <c:tickLblPos val="nextTo"/>
        <c:crossAx val="131875584"/>
        <c:crosses val="autoZero"/>
        <c:auto val="1"/>
        <c:lblAlgn val="ctr"/>
        <c:lblOffset val="100"/>
      </c:catAx>
      <c:valAx>
        <c:axId val="131875584"/>
        <c:scaling>
          <c:orientation val="minMax"/>
        </c:scaling>
        <c:axPos val="l"/>
        <c:majorGridlines/>
        <c:numFmt formatCode="General" sourceLinked="1"/>
        <c:tickLblPos val="nextTo"/>
        <c:crossAx val="13187379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анализ!$B$69</c:f>
              <c:strCache>
                <c:ptCount val="1"/>
                <c:pt idx="0">
                  <c:v>выше нормы</c:v>
                </c:pt>
              </c:strCache>
            </c:strRef>
          </c:tx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анализ!$C$69:$F$69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анализ!$B$70</c:f>
              <c:strCache>
                <c:ptCount val="1"/>
                <c:pt idx="0">
                  <c:v>норма</c:v>
                </c:pt>
              </c:strCache>
            </c:strRef>
          </c:tx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анализ!$C$70:$F$70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анализ!$B$71</c:f>
              <c:strCache>
                <c:ptCount val="1"/>
                <c:pt idx="0">
                  <c:v>ниже нормы</c:v>
                </c:pt>
              </c:strCache>
            </c:strRef>
          </c:tx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анализ!$C$71:$F$71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10867968"/>
        <c:axId val="110869504"/>
      </c:barChart>
      <c:catAx>
        <c:axId val="110867968"/>
        <c:scaling>
          <c:orientation val="minMax"/>
        </c:scaling>
        <c:axPos val="b"/>
        <c:tickLblPos val="nextTo"/>
        <c:crossAx val="110869504"/>
        <c:crosses val="autoZero"/>
        <c:auto val="1"/>
        <c:lblAlgn val="ctr"/>
        <c:lblOffset val="100"/>
      </c:catAx>
      <c:valAx>
        <c:axId val="110869504"/>
        <c:scaling>
          <c:orientation val="minMax"/>
        </c:scaling>
        <c:axPos val="l"/>
        <c:majorGridlines/>
        <c:numFmt formatCode="0%" sourceLinked="1"/>
        <c:tickLblPos val="nextTo"/>
        <c:crossAx val="1108679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2206976"/>
        <c:axId val="132208512"/>
      </c:barChart>
      <c:catAx>
        <c:axId val="132206976"/>
        <c:scaling>
          <c:orientation val="minMax"/>
        </c:scaling>
        <c:axPos val="b"/>
        <c:tickLblPos val="nextTo"/>
        <c:crossAx val="132208512"/>
        <c:crosses val="autoZero"/>
        <c:auto val="1"/>
        <c:lblAlgn val="ctr"/>
        <c:lblOffset val="100"/>
      </c:catAx>
      <c:valAx>
        <c:axId val="132208512"/>
        <c:scaling>
          <c:orientation val="minMax"/>
        </c:scaling>
        <c:axPos val="l"/>
        <c:majorGridlines/>
        <c:numFmt formatCode="General" sourceLinked="1"/>
        <c:tickLblPos val="nextTo"/>
        <c:crossAx val="132206976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4140121926990201"/>
          <c:y val="5.6393739503814121E-2"/>
          <c:w val="0.5973636164005397"/>
          <c:h val="0.50358655096381877"/>
        </c:manualLayout>
      </c:layout>
      <c:lineChart>
        <c:grouping val="standard"/>
        <c:ser>
          <c:idx val="0"/>
          <c:order val="0"/>
          <c:tx>
            <c:strRef>
              <c:f>'11'!$J$19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2640768"/>
        <c:axId val="132642304"/>
      </c:lineChart>
      <c:catAx>
        <c:axId val="132640768"/>
        <c:scaling>
          <c:orientation val="minMax"/>
        </c:scaling>
        <c:axPos val="b"/>
        <c:tickLblPos val="nextTo"/>
        <c:crossAx val="132642304"/>
        <c:crosses val="autoZero"/>
        <c:auto val="1"/>
        <c:lblAlgn val="ctr"/>
        <c:lblOffset val="100"/>
      </c:catAx>
      <c:valAx>
        <c:axId val="132642304"/>
        <c:scaling>
          <c:orientation val="minMax"/>
        </c:scaling>
        <c:axPos val="l"/>
        <c:majorGridlines/>
        <c:numFmt formatCode="General" sourceLinked="1"/>
        <c:tickLblPos val="nextTo"/>
        <c:crossAx val="13264076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2654208"/>
        <c:axId val="132655744"/>
      </c:barChart>
      <c:catAx>
        <c:axId val="132654208"/>
        <c:scaling>
          <c:orientation val="minMax"/>
        </c:scaling>
        <c:axPos val="b"/>
        <c:tickLblPos val="nextTo"/>
        <c:crossAx val="132655744"/>
        <c:crosses val="autoZero"/>
        <c:auto val="1"/>
        <c:lblAlgn val="ctr"/>
        <c:lblOffset val="100"/>
      </c:catAx>
      <c:valAx>
        <c:axId val="132655744"/>
        <c:scaling>
          <c:orientation val="minMax"/>
        </c:scaling>
        <c:axPos val="l"/>
        <c:majorGridlines/>
        <c:numFmt formatCode="General" sourceLinked="1"/>
        <c:tickLblPos val="nextTo"/>
        <c:crossAx val="132654208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2783104"/>
        <c:axId val="132797184"/>
      </c:barChart>
      <c:catAx>
        <c:axId val="132783104"/>
        <c:scaling>
          <c:orientation val="minMax"/>
        </c:scaling>
        <c:axPos val="b"/>
        <c:tickLblPos val="nextTo"/>
        <c:crossAx val="132797184"/>
        <c:crosses val="autoZero"/>
        <c:auto val="1"/>
        <c:lblAlgn val="ctr"/>
        <c:lblOffset val="100"/>
      </c:catAx>
      <c:valAx>
        <c:axId val="132797184"/>
        <c:scaling>
          <c:orientation val="minMax"/>
        </c:scaling>
        <c:axPos val="l"/>
        <c:majorGridlines/>
        <c:numFmt formatCode="General" sourceLinked="1"/>
        <c:tickLblPos val="nextTo"/>
        <c:crossAx val="132783104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'12'!$J$19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'12'!$H$20:$I$23</c:f>
              <c:strCache>
                <c:ptCount val="4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</c:strCache>
            </c:strRef>
          </c:cat>
          <c:val>
            <c:numRef>
              <c:f>'12'!$J$20:$J$23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'12'!$H$20:$I$23</c:f>
              <c:strCache>
                <c:ptCount val="4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</c:strCache>
            </c:strRef>
          </c:cat>
          <c:val>
            <c:numRef>
              <c:f>'12'!$K$20:$K$23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'12'!$H$20:$I$23</c:f>
              <c:strCache>
                <c:ptCount val="4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</c:strCache>
            </c:strRef>
          </c:cat>
          <c:val>
            <c:numRef>
              <c:f>'12'!$L$20:$L$23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'12'!$H$20:$I$23</c:f>
              <c:strCache>
                <c:ptCount val="4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</c:strCache>
            </c:strRef>
          </c:cat>
          <c:val>
            <c:numRef>
              <c:f>'12'!$M$20:$M$23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32818816"/>
        <c:axId val="132820352"/>
      </c:lineChart>
      <c:catAx>
        <c:axId val="132818816"/>
        <c:scaling>
          <c:orientation val="minMax"/>
        </c:scaling>
        <c:axPos val="b"/>
        <c:tickLblPos val="nextTo"/>
        <c:crossAx val="132820352"/>
        <c:crosses val="autoZero"/>
        <c:auto val="1"/>
        <c:lblAlgn val="ctr"/>
        <c:lblOffset val="100"/>
      </c:catAx>
      <c:valAx>
        <c:axId val="132820352"/>
        <c:scaling>
          <c:orientation val="minMax"/>
        </c:scaling>
        <c:axPos val="l"/>
        <c:majorGridlines/>
        <c:numFmt formatCode="General" sourceLinked="1"/>
        <c:tickLblPos val="nextTo"/>
        <c:crossAx val="13281881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'13'!$B$7:$E$7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'13'!$B$9:$E$9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3009408"/>
        <c:axId val="133010944"/>
      </c:barChart>
      <c:catAx>
        <c:axId val="133009408"/>
        <c:scaling>
          <c:orientation val="minMax"/>
        </c:scaling>
        <c:axPos val="b"/>
        <c:tickLblPos val="nextTo"/>
        <c:crossAx val="133010944"/>
        <c:crosses val="autoZero"/>
        <c:auto val="1"/>
        <c:lblAlgn val="ctr"/>
        <c:lblOffset val="100"/>
      </c:catAx>
      <c:valAx>
        <c:axId val="133010944"/>
        <c:scaling>
          <c:orientation val="minMax"/>
        </c:scaling>
        <c:axPos val="l"/>
        <c:majorGridlines/>
        <c:numFmt formatCode="General" sourceLinked="1"/>
        <c:tickLblPos val="nextTo"/>
        <c:crossAx val="133009408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448150799331902"/>
          <c:y val="5.7377362713381772E-2"/>
          <c:w val="0.59025552109016621"/>
          <c:h val="0.51475269079737129"/>
        </c:manualLayout>
      </c:layout>
      <c:lineChart>
        <c:grouping val="standard"/>
        <c:ser>
          <c:idx val="0"/>
          <c:order val="0"/>
          <c:tx>
            <c:strRef>
              <c:f>'13'!$J$20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'13'!$J$21:$J$25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'13'!$K$20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'13'!$K$21:$K$25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'13'!$L$20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'13'!$L$21:$L$25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'13'!$M$20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'13'!$M$21:$M$25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3855872"/>
        <c:axId val="133865856"/>
      </c:lineChart>
      <c:catAx>
        <c:axId val="133855872"/>
        <c:scaling>
          <c:orientation val="minMax"/>
        </c:scaling>
        <c:axPos val="b"/>
        <c:tickLblPos val="nextTo"/>
        <c:crossAx val="133865856"/>
        <c:crosses val="autoZero"/>
        <c:auto val="1"/>
        <c:lblAlgn val="ctr"/>
        <c:lblOffset val="100"/>
      </c:catAx>
      <c:valAx>
        <c:axId val="133865856"/>
        <c:scaling>
          <c:orientation val="minMax"/>
        </c:scaling>
        <c:axPos val="l"/>
        <c:majorGridlines/>
        <c:numFmt formatCode="General" sourceLinked="1"/>
        <c:tickLblPos val="nextTo"/>
        <c:crossAx val="13385587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4124288"/>
        <c:axId val="134125824"/>
      </c:barChart>
      <c:catAx>
        <c:axId val="134124288"/>
        <c:scaling>
          <c:orientation val="minMax"/>
        </c:scaling>
        <c:axPos val="b"/>
        <c:tickLblPos val="nextTo"/>
        <c:crossAx val="134125824"/>
        <c:crosses val="autoZero"/>
        <c:auto val="1"/>
        <c:lblAlgn val="ctr"/>
        <c:lblOffset val="100"/>
      </c:catAx>
      <c:valAx>
        <c:axId val="134125824"/>
        <c:scaling>
          <c:orientation val="minMax"/>
        </c:scaling>
        <c:axPos val="l"/>
        <c:majorGridlines/>
        <c:numFmt formatCode="General" sourceLinked="1"/>
        <c:tickLblPos val="nextTo"/>
        <c:crossAx val="134124288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404432779235929"/>
          <c:y val="6.1170907355588819E-2"/>
          <c:w val="0.59935820522434657"/>
          <c:h val="0.48267022407323051"/>
        </c:manualLayout>
      </c:layout>
      <c:lineChart>
        <c:grouping val="standard"/>
        <c:ser>
          <c:idx val="0"/>
          <c:order val="0"/>
          <c:tx>
            <c:strRef>
              <c:f>'14'!$J$19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5212032"/>
        <c:axId val="135222016"/>
      </c:lineChart>
      <c:catAx>
        <c:axId val="135212032"/>
        <c:scaling>
          <c:orientation val="minMax"/>
        </c:scaling>
        <c:axPos val="b"/>
        <c:tickLblPos val="nextTo"/>
        <c:crossAx val="135222016"/>
        <c:crosses val="autoZero"/>
        <c:auto val="1"/>
        <c:lblAlgn val="ctr"/>
        <c:lblOffset val="100"/>
      </c:catAx>
      <c:valAx>
        <c:axId val="135222016"/>
        <c:scaling>
          <c:orientation val="minMax"/>
        </c:scaling>
        <c:axPos val="l"/>
        <c:majorGridlines/>
        <c:numFmt formatCode="General" sourceLinked="1"/>
        <c:tickLblPos val="nextTo"/>
        <c:crossAx val="13521203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6504448"/>
        <c:axId val="136505984"/>
      </c:barChart>
      <c:catAx>
        <c:axId val="136504448"/>
        <c:scaling>
          <c:orientation val="minMax"/>
        </c:scaling>
        <c:axPos val="b"/>
        <c:tickLblPos val="nextTo"/>
        <c:crossAx val="136505984"/>
        <c:crosses val="autoZero"/>
        <c:auto val="1"/>
        <c:lblAlgn val="ctr"/>
        <c:lblOffset val="100"/>
      </c:catAx>
      <c:valAx>
        <c:axId val="136505984"/>
        <c:scaling>
          <c:orientation val="minMax"/>
        </c:scaling>
        <c:axPos val="l"/>
        <c:majorGridlines/>
        <c:numFmt formatCode="General" sourceLinked="1"/>
        <c:tickLblPos val="nextTo"/>
        <c:crossAx val="136504448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анализ!$D$68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анализ!$D$69:$D$71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анализ!$E$68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анализ!$E$69:$E$71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анализ!$F$68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анализ!$F$69:$F$71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axId val="110913792"/>
        <c:axId val="111017984"/>
      </c:barChart>
      <c:catAx>
        <c:axId val="110913792"/>
        <c:scaling>
          <c:orientation val="minMax"/>
        </c:scaling>
        <c:axPos val="b"/>
        <c:tickLblPos val="nextTo"/>
        <c:crossAx val="111017984"/>
        <c:crosses val="autoZero"/>
        <c:auto val="1"/>
        <c:lblAlgn val="ctr"/>
        <c:lblOffset val="100"/>
      </c:catAx>
      <c:valAx>
        <c:axId val="111017984"/>
        <c:scaling>
          <c:orientation val="minMax"/>
        </c:scaling>
        <c:axPos val="l"/>
        <c:majorGridlines/>
        <c:numFmt formatCode="0%" sourceLinked="1"/>
        <c:tickLblPos val="nextTo"/>
        <c:crossAx val="1109137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4630774811685124"/>
          <c:y val="5.6501372442948464E-2"/>
          <c:w val="0.58714742974201317"/>
          <c:h val="0.52216104666306062"/>
        </c:manualLayout>
      </c:layout>
      <c:lineChart>
        <c:grouping val="standard"/>
        <c:ser>
          <c:idx val="0"/>
          <c:order val="0"/>
          <c:tx>
            <c:strRef>
              <c:f>'15'!$J$19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'15'!$K$19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'15'!$M$19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6577024"/>
        <c:axId val="136578560"/>
      </c:lineChart>
      <c:catAx>
        <c:axId val="136577024"/>
        <c:scaling>
          <c:orientation val="minMax"/>
        </c:scaling>
        <c:axPos val="b"/>
        <c:tickLblPos val="nextTo"/>
        <c:crossAx val="136578560"/>
        <c:crosses val="autoZero"/>
        <c:auto val="1"/>
        <c:lblAlgn val="ctr"/>
        <c:lblOffset val="100"/>
      </c:catAx>
      <c:valAx>
        <c:axId val="136578560"/>
        <c:scaling>
          <c:orientation val="minMax"/>
        </c:scaling>
        <c:axPos val="l"/>
        <c:majorGridlines/>
        <c:numFmt formatCode="General" sourceLinked="1"/>
        <c:tickLblPos val="nextTo"/>
        <c:crossAx val="13657702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6681344"/>
        <c:axId val="136682880"/>
      </c:barChart>
      <c:catAx>
        <c:axId val="136681344"/>
        <c:scaling>
          <c:orientation val="minMax"/>
        </c:scaling>
        <c:axPos val="b"/>
        <c:tickLblPos val="nextTo"/>
        <c:crossAx val="136682880"/>
        <c:crosses val="autoZero"/>
        <c:auto val="1"/>
        <c:lblAlgn val="ctr"/>
        <c:lblOffset val="100"/>
      </c:catAx>
      <c:valAx>
        <c:axId val="136682880"/>
        <c:scaling>
          <c:orientation val="minMax"/>
        </c:scaling>
        <c:axPos val="l"/>
        <c:majorGridlines/>
        <c:numFmt formatCode="General" sourceLinked="1"/>
        <c:tickLblPos val="nextTo"/>
        <c:crossAx val="136681344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4731308586426725"/>
          <c:y val="6.1680664916885432E-2"/>
          <c:w val="0.58505415394504257"/>
          <c:h val="0.47833945756780433"/>
        </c:manualLayout>
      </c:layout>
      <c:lineChart>
        <c:grouping val="standard"/>
        <c:ser>
          <c:idx val="0"/>
          <c:order val="0"/>
          <c:tx>
            <c:strRef>
              <c:f>'16'!$K$19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'16'!$L$19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'16'!$N$19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6803072"/>
        <c:axId val="136804608"/>
      </c:lineChart>
      <c:catAx>
        <c:axId val="136803072"/>
        <c:scaling>
          <c:orientation val="minMax"/>
        </c:scaling>
        <c:axPos val="b"/>
        <c:tickLblPos val="nextTo"/>
        <c:crossAx val="136804608"/>
        <c:crosses val="autoZero"/>
        <c:auto val="1"/>
        <c:lblAlgn val="ctr"/>
        <c:lblOffset val="100"/>
      </c:catAx>
      <c:valAx>
        <c:axId val="136804608"/>
        <c:scaling>
          <c:orientation val="minMax"/>
        </c:scaling>
        <c:axPos val="l"/>
        <c:majorGridlines/>
        <c:numFmt formatCode="General" sourceLinked="1"/>
        <c:tickLblPos val="nextTo"/>
        <c:crossAx val="13680307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6944256"/>
        <c:axId val="136970624"/>
      </c:barChart>
      <c:catAx>
        <c:axId val="136944256"/>
        <c:scaling>
          <c:orientation val="minMax"/>
        </c:scaling>
        <c:axPos val="b"/>
        <c:tickLblPos val="nextTo"/>
        <c:crossAx val="136970624"/>
        <c:crosses val="autoZero"/>
        <c:auto val="1"/>
        <c:lblAlgn val="ctr"/>
        <c:lblOffset val="100"/>
      </c:catAx>
      <c:valAx>
        <c:axId val="136970624"/>
        <c:scaling>
          <c:orientation val="minMax"/>
        </c:scaling>
        <c:axPos val="l"/>
        <c:majorGridlines/>
        <c:numFmt formatCode="General" sourceLinked="1"/>
        <c:tickLblPos val="nextTo"/>
        <c:crossAx val="136944256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'17'!$J$19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9400704"/>
        <c:axId val="139402240"/>
      </c:lineChart>
      <c:catAx>
        <c:axId val="139400704"/>
        <c:scaling>
          <c:orientation val="minMax"/>
        </c:scaling>
        <c:axPos val="b"/>
        <c:tickLblPos val="nextTo"/>
        <c:crossAx val="139402240"/>
        <c:crosses val="autoZero"/>
        <c:auto val="1"/>
        <c:lblAlgn val="ctr"/>
        <c:lblOffset val="100"/>
      </c:catAx>
      <c:valAx>
        <c:axId val="139402240"/>
        <c:scaling>
          <c:orientation val="minMax"/>
        </c:scaling>
        <c:axPos val="l"/>
        <c:majorGridlines/>
        <c:numFmt formatCode="General" sourceLinked="1"/>
        <c:tickLblPos val="nextTo"/>
        <c:crossAx val="13940070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39435392"/>
        <c:axId val="139613312"/>
      </c:barChart>
      <c:catAx>
        <c:axId val="139435392"/>
        <c:scaling>
          <c:orientation val="minMax"/>
        </c:scaling>
        <c:axPos val="b"/>
        <c:tickLblPos val="nextTo"/>
        <c:crossAx val="139613312"/>
        <c:crosses val="autoZero"/>
        <c:auto val="1"/>
        <c:lblAlgn val="ctr"/>
        <c:lblOffset val="100"/>
      </c:catAx>
      <c:valAx>
        <c:axId val="139613312"/>
        <c:scaling>
          <c:orientation val="minMax"/>
        </c:scaling>
        <c:axPos val="l"/>
        <c:majorGridlines/>
        <c:numFmt formatCode="General" sourceLinked="1"/>
        <c:tickLblPos val="nextTo"/>
        <c:crossAx val="139435392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4680950013631194"/>
          <c:y val="5.7825623359580108E-2"/>
          <c:w val="0.5861028165776625"/>
          <c:h val="0.49098220144356997"/>
        </c:manualLayout>
      </c:layout>
      <c:lineChart>
        <c:grouping val="standard"/>
        <c:ser>
          <c:idx val="0"/>
          <c:order val="0"/>
          <c:tx>
            <c:strRef>
              <c:f>'18'!$J$19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39626752"/>
        <c:axId val="139657216"/>
      </c:lineChart>
      <c:catAx>
        <c:axId val="139626752"/>
        <c:scaling>
          <c:orientation val="minMax"/>
        </c:scaling>
        <c:axPos val="b"/>
        <c:tickLblPos val="nextTo"/>
        <c:crossAx val="139657216"/>
        <c:crosses val="autoZero"/>
        <c:auto val="1"/>
        <c:lblAlgn val="ctr"/>
        <c:lblOffset val="100"/>
      </c:catAx>
      <c:valAx>
        <c:axId val="139657216"/>
        <c:scaling>
          <c:orientation val="minMax"/>
        </c:scaling>
        <c:axPos val="l"/>
        <c:majorGridlines/>
        <c:numFmt formatCode="General" sourceLinked="1"/>
        <c:tickLblPos val="nextTo"/>
        <c:crossAx val="13962675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'19'!$B$6:$E$6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40009856"/>
        <c:axId val="140011392"/>
      </c:barChart>
      <c:catAx>
        <c:axId val="140009856"/>
        <c:scaling>
          <c:orientation val="minMax"/>
        </c:scaling>
        <c:axPos val="b"/>
        <c:tickLblPos val="nextTo"/>
        <c:crossAx val="140011392"/>
        <c:crosses val="autoZero"/>
        <c:auto val="1"/>
        <c:lblAlgn val="ctr"/>
        <c:lblOffset val="100"/>
      </c:catAx>
      <c:valAx>
        <c:axId val="140011392"/>
        <c:scaling>
          <c:orientation val="minMax"/>
        </c:scaling>
        <c:axPos val="l"/>
        <c:majorGridlines/>
        <c:numFmt formatCode="General" sourceLinked="1"/>
        <c:tickLblPos val="nextTo"/>
        <c:crossAx val="140009856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4236682414698171"/>
          <c:y val="5.7600620934056476E-2"/>
          <c:w val="0.59535307086614109"/>
          <c:h val="0.492962815445735"/>
        </c:manualLayout>
      </c:layout>
      <c:lineChart>
        <c:grouping val="standard"/>
        <c:ser>
          <c:idx val="0"/>
          <c:order val="0"/>
          <c:tx>
            <c:strRef>
              <c:f>'19'!$J$19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'19'!$K$19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'19'!$L$19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'19'!$M$19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40049408"/>
        <c:axId val="141353728"/>
      </c:lineChart>
      <c:catAx>
        <c:axId val="140049408"/>
        <c:scaling>
          <c:orientation val="minMax"/>
        </c:scaling>
        <c:axPos val="b"/>
        <c:tickLblPos val="nextTo"/>
        <c:crossAx val="141353728"/>
        <c:crosses val="autoZero"/>
        <c:auto val="1"/>
        <c:lblAlgn val="ctr"/>
        <c:lblOffset val="100"/>
      </c:catAx>
      <c:valAx>
        <c:axId val="141353728"/>
        <c:scaling>
          <c:orientation val="minMax"/>
        </c:scaling>
        <c:axPos val="l"/>
        <c:majorGridlines/>
        <c:numFmt formatCode="General" sourceLinked="1"/>
        <c:tickLblPos val="nextTo"/>
        <c:crossAx val="14004940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41489280"/>
        <c:axId val="141490816"/>
      </c:barChart>
      <c:catAx>
        <c:axId val="141489280"/>
        <c:scaling>
          <c:orientation val="minMax"/>
        </c:scaling>
        <c:axPos val="b"/>
        <c:tickLblPos val="nextTo"/>
        <c:crossAx val="141490816"/>
        <c:crosses val="autoZero"/>
        <c:auto val="1"/>
        <c:lblAlgn val="ctr"/>
        <c:lblOffset val="100"/>
      </c:catAx>
      <c:valAx>
        <c:axId val="141490816"/>
        <c:scaling>
          <c:orientation val="minMax"/>
        </c:scaling>
        <c:axPos val="l"/>
        <c:majorGridlines/>
        <c:numFmt formatCode="General" sourceLinked="1"/>
        <c:tickLblPos val="nextTo"/>
        <c:crossAx val="141489280"/>
        <c:crosses val="autoZero"/>
        <c:crossBetween val="between"/>
      </c:valAx>
    </c:plotArea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анализ!$B$113</c:f>
              <c:strCache>
                <c:ptCount val="1"/>
                <c:pt idx="0">
                  <c:v>искажение слов</c:v>
                </c:pt>
              </c:strCache>
            </c:strRef>
          </c:tx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анализ!$C$113:$F$113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анализ!$B$114</c:f>
              <c:strCache>
                <c:ptCount val="1"/>
                <c:pt idx="0">
                  <c:v>пропуск, замена букв</c:v>
                </c:pt>
              </c:strCache>
            </c:strRef>
          </c:tx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анализ!$C$114:$F$114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анализ!$B$115</c:f>
              <c:strCache>
                <c:ptCount val="1"/>
                <c:pt idx="0">
                  <c:v>окончания слов</c:v>
                </c:pt>
              </c:strCache>
            </c:strRef>
          </c:tx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анализ!$C$115:$F$115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анализ!$B$116</c:f>
              <c:strCache>
                <c:ptCount val="1"/>
                <c:pt idx="0">
                  <c:v>ударение</c:v>
                </c:pt>
              </c:strCache>
            </c:strRef>
          </c:tx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анализ!$C$116:$F$116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box"/>
        <c:axId val="111070592"/>
        <c:axId val="111096960"/>
        <c:axId val="0"/>
      </c:bar3DChart>
      <c:catAx>
        <c:axId val="111070592"/>
        <c:scaling>
          <c:orientation val="minMax"/>
        </c:scaling>
        <c:axPos val="b"/>
        <c:tickLblPos val="nextTo"/>
        <c:crossAx val="111096960"/>
        <c:crosses val="autoZero"/>
        <c:auto val="1"/>
        <c:lblAlgn val="ctr"/>
        <c:lblOffset val="100"/>
      </c:catAx>
      <c:valAx>
        <c:axId val="111096960"/>
        <c:scaling>
          <c:orientation val="minMax"/>
        </c:scaling>
        <c:axPos val="l"/>
        <c:majorGridlines/>
        <c:numFmt formatCode="0%" sourceLinked="1"/>
        <c:tickLblPos val="nextTo"/>
        <c:crossAx val="1110705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3714963711727832"/>
          <c:y val="5.9811541173087054E-2"/>
          <c:w val="0.60621620927521047"/>
          <c:h val="0.47350089376687793"/>
        </c:manualLayout>
      </c:layout>
      <c:lineChart>
        <c:grouping val="standard"/>
        <c:ser>
          <c:idx val="0"/>
          <c:order val="0"/>
          <c:tx>
            <c:strRef>
              <c:f>'20'!$J$19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41541376"/>
        <c:axId val="141542912"/>
      </c:lineChart>
      <c:catAx>
        <c:axId val="141541376"/>
        <c:scaling>
          <c:orientation val="minMax"/>
        </c:scaling>
        <c:axPos val="b"/>
        <c:tickLblPos val="nextTo"/>
        <c:crossAx val="141542912"/>
        <c:crosses val="autoZero"/>
        <c:auto val="1"/>
        <c:lblAlgn val="ctr"/>
        <c:lblOffset val="100"/>
      </c:catAx>
      <c:valAx>
        <c:axId val="141542912"/>
        <c:scaling>
          <c:orientation val="minMax"/>
        </c:scaling>
        <c:axPos val="l"/>
        <c:majorGridlines/>
        <c:numFmt formatCode="General" sourceLinked="1"/>
        <c:tickLblPos val="nextTo"/>
        <c:crossAx val="14154137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41690752"/>
        <c:axId val="141692288"/>
      </c:barChart>
      <c:catAx>
        <c:axId val="141690752"/>
        <c:scaling>
          <c:orientation val="minMax"/>
        </c:scaling>
        <c:axPos val="b"/>
        <c:tickLblPos val="nextTo"/>
        <c:crossAx val="141692288"/>
        <c:crosses val="autoZero"/>
        <c:auto val="1"/>
        <c:lblAlgn val="ctr"/>
        <c:lblOffset val="100"/>
      </c:catAx>
      <c:valAx>
        <c:axId val="141692288"/>
        <c:scaling>
          <c:orientation val="minMax"/>
        </c:scaling>
        <c:axPos val="l"/>
        <c:majorGridlines/>
        <c:numFmt formatCode="General" sourceLinked="1"/>
        <c:tickLblPos val="nextTo"/>
        <c:crossAx val="141690752"/>
        <c:crosses val="autoZero"/>
        <c:crossBetween val="between"/>
      </c:valAx>
    </c:plotArea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'21'!$J$19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41746944"/>
        <c:axId val="141748480"/>
      </c:lineChart>
      <c:catAx>
        <c:axId val="141746944"/>
        <c:scaling>
          <c:orientation val="minMax"/>
        </c:scaling>
        <c:axPos val="b"/>
        <c:tickLblPos val="nextTo"/>
        <c:crossAx val="141748480"/>
        <c:crosses val="autoZero"/>
        <c:auto val="1"/>
        <c:lblAlgn val="ctr"/>
        <c:lblOffset val="100"/>
      </c:catAx>
      <c:valAx>
        <c:axId val="141748480"/>
        <c:scaling>
          <c:orientation val="minMax"/>
        </c:scaling>
        <c:axPos val="l"/>
        <c:majorGridlines/>
        <c:numFmt formatCode="General" sourceLinked="1"/>
        <c:tickLblPos val="nextTo"/>
        <c:crossAx val="14174694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42146176"/>
        <c:axId val="147870080"/>
      </c:barChart>
      <c:catAx>
        <c:axId val="142146176"/>
        <c:scaling>
          <c:orientation val="minMax"/>
        </c:scaling>
        <c:axPos val="b"/>
        <c:tickLblPos val="nextTo"/>
        <c:crossAx val="147870080"/>
        <c:crosses val="autoZero"/>
        <c:auto val="1"/>
        <c:lblAlgn val="ctr"/>
        <c:lblOffset val="100"/>
      </c:catAx>
      <c:valAx>
        <c:axId val="147870080"/>
        <c:scaling>
          <c:orientation val="minMax"/>
        </c:scaling>
        <c:axPos val="l"/>
        <c:majorGridlines/>
        <c:numFmt formatCode="General" sourceLinked="1"/>
        <c:tickLblPos val="nextTo"/>
        <c:crossAx val="142146176"/>
        <c:crosses val="autoZero"/>
        <c:crossBetween val="between"/>
      </c:valAx>
    </c:plotArea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'22'!$J$19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49120512"/>
        <c:axId val="149122048"/>
      </c:lineChart>
      <c:catAx>
        <c:axId val="149120512"/>
        <c:scaling>
          <c:orientation val="minMax"/>
        </c:scaling>
        <c:axPos val="b"/>
        <c:tickLblPos val="nextTo"/>
        <c:crossAx val="149122048"/>
        <c:crosses val="autoZero"/>
        <c:auto val="1"/>
        <c:lblAlgn val="ctr"/>
        <c:lblOffset val="100"/>
      </c:catAx>
      <c:valAx>
        <c:axId val="149122048"/>
        <c:scaling>
          <c:orientation val="minMax"/>
        </c:scaling>
        <c:axPos val="l"/>
        <c:majorGridlines/>
        <c:numFmt formatCode="General" sourceLinked="1"/>
        <c:tickLblPos val="nextTo"/>
        <c:crossAx val="14912051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49278080"/>
        <c:axId val="149828736"/>
      </c:barChart>
      <c:catAx>
        <c:axId val="149278080"/>
        <c:scaling>
          <c:orientation val="minMax"/>
        </c:scaling>
        <c:axPos val="b"/>
        <c:tickLblPos val="nextTo"/>
        <c:crossAx val="149828736"/>
        <c:crosses val="autoZero"/>
        <c:auto val="1"/>
        <c:lblAlgn val="ctr"/>
        <c:lblOffset val="100"/>
      </c:catAx>
      <c:valAx>
        <c:axId val="149828736"/>
        <c:scaling>
          <c:orientation val="minMax"/>
        </c:scaling>
        <c:axPos val="l"/>
        <c:majorGridlines/>
        <c:numFmt formatCode="General" sourceLinked="1"/>
        <c:tickLblPos val="nextTo"/>
        <c:crossAx val="149278080"/>
        <c:crosses val="autoZero"/>
        <c:crossBetween val="between"/>
      </c:valAx>
    </c:plotArea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6066576015347553E-2"/>
          <c:y val="6.2461432827225827E-2"/>
          <c:w val="0.66059998524280861"/>
          <c:h val="0.45017486738208418"/>
        </c:manualLayout>
      </c:layout>
      <c:lineChart>
        <c:grouping val="standard"/>
        <c:ser>
          <c:idx val="0"/>
          <c:order val="0"/>
          <c:tx>
            <c:strRef>
              <c:f>'23'!$J$19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49862656"/>
        <c:axId val="149868544"/>
      </c:lineChart>
      <c:catAx>
        <c:axId val="149862656"/>
        <c:scaling>
          <c:orientation val="minMax"/>
        </c:scaling>
        <c:axPos val="b"/>
        <c:tickLblPos val="nextTo"/>
        <c:crossAx val="149868544"/>
        <c:crosses val="autoZero"/>
        <c:auto val="1"/>
        <c:lblAlgn val="ctr"/>
        <c:lblOffset val="100"/>
      </c:catAx>
      <c:valAx>
        <c:axId val="149868544"/>
        <c:scaling>
          <c:orientation val="minMax"/>
        </c:scaling>
        <c:axPos val="l"/>
        <c:majorGridlines/>
        <c:numFmt formatCode="General" sourceLinked="1"/>
        <c:tickLblPos val="nextTo"/>
        <c:crossAx val="14986265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2146304"/>
        <c:axId val="152147840"/>
      </c:barChart>
      <c:catAx>
        <c:axId val="152146304"/>
        <c:scaling>
          <c:orientation val="minMax"/>
        </c:scaling>
        <c:axPos val="b"/>
        <c:tickLblPos val="nextTo"/>
        <c:crossAx val="152147840"/>
        <c:crosses val="autoZero"/>
        <c:auto val="1"/>
        <c:lblAlgn val="ctr"/>
        <c:lblOffset val="100"/>
      </c:catAx>
      <c:valAx>
        <c:axId val="152147840"/>
        <c:scaling>
          <c:orientation val="minMax"/>
        </c:scaling>
        <c:axPos val="l"/>
        <c:majorGridlines/>
        <c:numFmt formatCode="General" sourceLinked="1"/>
        <c:tickLblPos val="nextTo"/>
        <c:crossAx val="152146304"/>
        <c:crosses val="autoZero"/>
        <c:crossBetween val="between"/>
      </c:valAx>
    </c:plotArea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'24'!$J$19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'24'!$K$19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'24'!$L$19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'24'!$M$19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2173568"/>
        <c:axId val="152388352"/>
      </c:lineChart>
      <c:catAx>
        <c:axId val="152173568"/>
        <c:scaling>
          <c:orientation val="minMax"/>
        </c:scaling>
        <c:axPos val="b"/>
        <c:tickLblPos val="nextTo"/>
        <c:crossAx val="152388352"/>
        <c:crosses val="autoZero"/>
        <c:auto val="1"/>
        <c:lblAlgn val="ctr"/>
        <c:lblOffset val="100"/>
      </c:catAx>
      <c:valAx>
        <c:axId val="152388352"/>
        <c:scaling>
          <c:orientation val="minMax"/>
        </c:scaling>
        <c:axPos val="l"/>
        <c:majorGridlines/>
        <c:numFmt formatCode="General" sourceLinked="1"/>
        <c:tickLblPos val="nextTo"/>
        <c:crossAx val="15217356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2491136"/>
        <c:axId val="152492672"/>
      </c:barChart>
      <c:catAx>
        <c:axId val="152491136"/>
        <c:scaling>
          <c:orientation val="minMax"/>
        </c:scaling>
        <c:axPos val="b"/>
        <c:tickLblPos val="nextTo"/>
        <c:crossAx val="152492672"/>
        <c:crosses val="autoZero"/>
        <c:auto val="1"/>
        <c:lblAlgn val="ctr"/>
        <c:lblOffset val="100"/>
      </c:catAx>
      <c:valAx>
        <c:axId val="152492672"/>
        <c:scaling>
          <c:orientation val="minMax"/>
        </c:scaling>
        <c:axPos val="l"/>
        <c:majorGridlines/>
        <c:numFmt formatCode="General" sourceLinked="1"/>
        <c:tickLblPos val="nextTo"/>
        <c:crossAx val="152491136"/>
        <c:crosses val="autoZero"/>
        <c:crossBetween val="between"/>
      </c:valAx>
    </c:plotArea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анализ!$D$112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анализ!$D$113:$D$116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анализ!$E$112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анализ!$E$113:$E$116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анализ!$F$112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анализ!$F$113:$F$116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box"/>
        <c:axId val="113259264"/>
        <c:axId val="113260800"/>
        <c:axId val="0"/>
      </c:bar3DChart>
      <c:catAx>
        <c:axId val="113259264"/>
        <c:scaling>
          <c:orientation val="minMax"/>
        </c:scaling>
        <c:axPos val="b"/>
        <c:tickLblPos val="nextTo"/>
        <c:crossAx val="113260800"/>
        <c:crosses val="autoZero"/>
        <c:auto val="1"/>
        <c:lblAlgn val="ctr"/>
        <c:lblOffset val="100"/>
      </c:catAx>
      <c:valAx>
        <c:axId val="113260800"/>
        <c:scaling>
          <c:orientation val="minMax"/>
        </c:scaling>
        <c:axPos val="l"/>
        <c:majorGridlines/>
        <c:numFmt formatCode="0%" sourceLinked="1"/>
        <c:tickLblPos val="nextTo"/>
        <c:crossAx val="1132592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'25'!$J$19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'25'!$K$19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'25'!$L$19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'25'!$M$19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2530944"/>
        <c:axId val="152532480"/>
      </c:lineChart>
      <c:catAx>
        <c:axId val="152530944"/>
        <c:scaling>
          <c:orientation val="minMax"/>
        </c:scaling>
        <c:axPos val="b"/>
        <c:tickLblPos val="nextTo"/>
        <c:crossAx val="152532480"/>
        <c:crosses val="autoZero"/>
        <c:auto val="1"/>
        <c:lblAlgn val="ctr"/>
        <c:lblOffset val="100"/>
      </c:catAx>
      <c:valAx>
        <c:axId val="152532480"/>
        <c:scaling>
          <c:orientation val="minMax"/>
        </c:scaling>
        <c:axPos val="l"/>
        <c:majorGridlines/>
        <c:numFmt formatCode="General" sourceLinked="1"/>
        <c:tickLblPos val="nextTo"/>
        <c:crossAx val="15253094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2614784"/>
        <c:axId val="152616320"/>
      </c:barChart>
      <c:catAx>
        <c:axId val="152614784"/>
        <c:scaling>
          <c:orientation val="minMax"/>
        </c:scaling>
        <c:axPos val="b"/>
        <c:tickLblPos val="nextTo"/>
        <c:crossAx val="152616320"/>
        <c:crosses val="autoZero"/>
        <c:auto val="1"/>
        <c:lblAlgn val="ctr"/>
        <c:lblOffset val="100"/>
      </c:catAx>
      <c:valAx>
        <c:axId val="152616320"/>
        <c:scaling>
          <c:orientation val="minMax"/>
        </c:scaling>
        <c:axPos val="l"/>
        <c:majorGridlines/>
        <c:numFmt formatCode="General" sourceLinked="1"/>
        <c:tickLblPos val="nextTo"/>
        <c:crossAx val="152614784"/>
        <c:crosses val="autoZero"/>
        <c:crossBetween val="between"/>
      </c:valAx>
    </c:plotArea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'26'!$J$19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'26'!$K$19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'26'!$L$19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'26'!$M$19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2748800"/>
        <c:axId val="152750336"/>
      </c:lineChart>
      <c:catAx>
        <c:axId val="152748800"/>
        <c:scaling>
          <c:orientation val="minMax"/>
        </c:scaling>
        <c:axPos val="b"/>
        <c:tickLblPos val="nextTo"/>
        <c:crossAx val="152750336"/>
        <c:crosses val="autoZero"/>
        <c:auto val="1"/>
        <c:lblAlgn val="ctr"/>
        <c:lblOffset val="100"/>
      </c:catAx>
      <c:valAx>
        <c:axId val="152750336"/>
        <c:scaling>
          <c:orientation val="minMax"/>
        </c:scaling>
        <c:axPos val="l"/>
        <c:majorGridlines/>
        <c:numFmt formatCode="General" sourceLinked="1"/>
        <c:tickLblPos val="nextTo"/>
        <c:crossAx val="15274880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2959616"/>
        <c:axId val="153235840"/>
      </c:barChart>
      <c:catAx>
        <c:axId val="152959616"/>
        <c:scaling>
          <c:orientation val="minMax"/>
        </c:scaling>
        <c:axPos val="b"/>
        <c:tickLblPos val="nextTo"/>
        <c:crossAx val="153235840"/>
        <c:crosses val="autoZero"/>
        <c:auto val="1"/>
        <c:lblAlgn val="ctr"/>
        <c:lblOffset val="100"/>
      </c:catAx>
      <c:valAx>
        <c:axId val="153235840"/>
        <c:scaling>
          <c:orientation val="minMax"/>
        </c:scaling>
        <c:axPos val="l"/>
        <c:majorGridlines/>
        <c:numFmt formatCode="General" sourceLinked="1"/>
        <c:tickLblPos val="nextTo"/>
        <c:crossAx val="152959616"/>
        <c:crosses val="autoZero"/>
        <c:crossBetween val="between"/>
      </c:valAx>
    </c:plotArea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'27'!$J$19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'27'!$K$19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'27'!$L$19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'27'!$M$19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3269760"/>
        <c:axId val="153271296"/>
      </c:lineChart>
      <c:catAx>
        <c:axId val="153269760"/>
        <c:scaling>
          <c:orientation val="minMax"/>
        </c:scaling>
        <c:axPos val="b"/>
        <c:tickLblPos val="nextTo"/>
        <c:crossAx val="153271296"/>
        <c:crosses val="autoZero"/>
        <c:auto val="1"/>
        <c:lblAlgn val="ctr"/>
        <c:lblOffset val="100"/>
      </c:catAx>
      <c:valAx>
        <c:axId val="153271296"/>
        <c:scaling>
          <c:orientation val="minMax"/>
        </c:scaling>
        <c:axPos val="l"/>
        <c:majorGridlines/>
        <c:numFmt formatCode="General" sourceLinked="1"/>
        <c:tickLblPos val="nextTo"/>
        <c:crossAx val="15326976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3365888"/>
        <c:axId val="153699456"/>
      </c:barChart>
      <c:catAx>
        <c:axId val="153365888"/>
        <c:scaling>
          <c:orientation val="minMax"/>
        </c:scaling>
        <c:axPos val="b"/>
        <c:tickLblPos val="nextTo"/>
        <c:crossAx val="153699456"/>
        <c:crosses val="autoZero"/>
        <c:auto val="1"/>
        <c:lblAlgn val="ctr"/>
        <c:lblOffset val="100"/>
      </c:catAx>
      <c:valAx>
        <c:axId val="153699456"/>
        <c:scaling>
          <c:orientation val="minMax"/>
        </c:scaling>
        <c:axPos val="l"/>
        <c:majorGridlines/>
        <c:numFmt formatCode="General" sourceLinked="1"/>
        <c:tickLblPos val="nextTo"/>
        <c:crossAx val="153365888"/>
        <c:crosses val="autoZero"/>
        <c:crossBetween val="between"/>
      </c:valAx>
    </c:plotArea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'28'!$J$19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'28'!$K$19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'28'!$L$19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'28'!$M$19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3716992"/>
        <c:axId val="153743360"/>
      </c:lineChart>
      <c:catAx>
        <c:axId val="153716992"/>
        <c:scaling>
          <c:orientation val="minMax"/>
        </c:scaling>
        <c:axPos val="b"/>
        <c:tickLblPos val="nextTo"/>
        <c:crossAx val="153743360"/>
        <c:crosses val="autoZero"/>
        <c:auto val="1"/>
        <c:lblAlgn val="ctr"/>
        <c:lblOffset val="100"/>
      </c:catAx>
      <c:valAx>
        <c:axId val="153743360"/>
        <c:scaling>
          <c:orientation val="minMax"/>
        </c:scaling>
        <c:axPos val="l"/>
        <c:majorGridlines/>
        <c:numFmt formatCode="General" sourceLinked="1"/>
        <c:tickLblPos val="nextTo"/>
        <c:crossAx val="15371699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'29'!$B$6:$E$6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3948544"/>
        <c:axId val="153950080"/>
      </c:barChart>
      <c:catAx>
        <c:axId val="153948544"/>
        <c:scaling>
          <c:orientation val="minMax"/>
        </c:scaling>
        <c:axPos val="b"/>
        <c:tickLblPos val="nextTo"/>
        <c:crossAx val="153950080"/>
        <c:crosses val="autoZero"/>
        <c:auto val="1"/>
        <c:lblAlgn val="ctr"/>
        <c:lblOffset val="100"/>
      </c:catAx>
      <c:valAx>
        <c:axId val="153950080"/>
        <c:scaling>
          <c:orientation val="minMax"/>
        </c:scaling>
        <c:axPos val="l"/>
        <c:majorGridlines/>
        <c:numFmt formatCode="General" sourceLinked="1"/>
        <c:tickLblPos val="nextTo"/>
        <c:crossAx val="153948544"/>
        <c:crosses val="autoZero"/>
        <c:crossBetween val="between"/>
      </c:valAx>
    </c:plotArea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'29'!$J$19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'29'!$K$19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'29'!$L$19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'29'!$M$19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3992192"/>
        <c:axId val="154014464"/>
      </c:lineChart>
      <c:catAx>
        <c:axId val="153992192"/>
        <c:scaling>
          <c:orientation val="minMax"/>
        </c:scaling>
        <c:axPos val="b"/>
        <c:tickLblPos val="nextTo"/>
        <c:crossAx val="154014464"/>
        <c:crosses val="autoZero"/>
        <c:auto val="1"/>
        <c:lblAlgn val="ctr"/>
        <c:lblOffset val="100"/>
      </c:catAx>
      <c:valAx>
        <c:axId val="154014464"/>
        <c:scaling>
          <c:orientation val="minMax"/>
        </c:scaling>
        <c:axPos val="l"/>
        <c:majorGridlines/>
        <c:numFmt formatCode="General" sourceLinked="1"/>
        <c:tickLblPos val="nextTo"/>
        <c:crossAx val="15399219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'30'!$B$6:$E$6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4076288"/>
        <c:axId val="154077824"/>
      </c:barChart>
      <c:catAx>
        <c:axId val="154076288"/>
        <c:scaling>
          <c:orientation val="minMax"/>
        </c:scaling>
        <c:axPos val="b"/>
        <c:tickLblPos val="nextTo"/>
        <c:crossAx val="154077824"/>
        <c:crosses val="autoZero"/>
        <c:auto val="1"/>
        <c:lblAlgn val="ctr"/>
        <c:lblOffset val="100"/>
      </c:catAx>
      <c:valAx>
        <c:axId val="154077824"/>
        <c:scaling>
          <c:orientation val="minMax"/>
        </c:scaling>
        <c:axPos val="l"/>
        <c:majorGridlines/>
        <c:numFmt formatCode="General" sourceLinked="1"/>
        <c:tickLblPos val="nextTo"/>
        <c:crossAx val="154076288"/>
        <c:crosses val="autoZero"/>
        <c:crossBetween val="between"/>
      </c:valAx>
    </c:plotArea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perspective val="30"/>
    </c:view3D>
    <c:plotArea>
      <c:layout>
        <c:manualLayout>
          <c:layoutTarget val="inner"/>
          <c:xMode val="edge"/>
          <c:yMode val="edge"/>
          <c:x val="8.5025153105862644E-2"/>
          <c:y val="0.14811196297831195"/>
          <c:w val="0.62368722659668052"/>
          <c:h val="0.7673178270479345"/>
        </c:manualLayout>
      </c:layout>
      <c:pie3DChart>
        <c:varyColors val="1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'30'!$J$19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'30'!$K$19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'30'!$L$19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'30'!$M$19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4120192"/>
        <c:axId val="154121728"/>
      </c:lineChart>
      <c:catAx>
        <c:axId val="154120192"/>
        <c:scaling>
          <c:orientation val="minMax"/>
        </c:scaling>
        <c:axPos val="b"/>
        <c:tickLblPos val="nextTo"/>
        <c:crossAx val="154121728"/>
        <c:crosses val="autoZero"/>
        <c:auto val="1"/>
        <c:lblAlgn val="ctr"/>
        <c:lblOffset val="100"/>
      </c:catAx>
      <c:valAx>
        <c:axId val="154121728"/>
        <c:scaling>
          <c:orientation val="minMax"/>
        </c:scaling>
        <c:axPos val="l"/>
        <c:majorGridlines/>
        <c:numFmt formatCode="General" sourceLinked="1"/>
        <c:tickLblPos val="nextTo"/>
        <c:crossAx val="15412019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'31'!$B$6:$E$6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4265856"/>
        <c:axId val="154869760"/>
      </c:barChart>
      <c:catAx>
        <c:axId val="154265856"/>
        <c:scaling>
          <c:orientation val="minMax"/>
        </c:scaling>
        <c:axPos val="b"/>
        <c:tickLblPos val="nextTo"/>
        <c:crossAx val="154869760"/>
        <c:crosses val="autoZero"/>
        <c:auto val="1"/>
        <c:lblAlgn val="ctr"/>
        <c:lblOffset val="100"/>
      </c:catAx>
      <c:valAx>
        <c:axId val="154869760"/>
        <c:scaling>
          <c:orientation val="minMax"/>
        </c:scaling>
        <c:axPos val="l"/>
        <c:majorGridlines/>
        <c:numFmt formatCode="General" sourceLinked="1"/>
        <c:tickLblPos val="nextTo"/>
        <c:crossAx val="154265856"/>
        <c:crosses val="autoZero"/>
        <c:crossBetween val="between"/>
      </c:valAx>
    </c:plotArea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'31'!$J$19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'31'!$K$19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'31'!$L$19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'31'!$M$19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4924160"/>
        <c:axId val="154925696"/>
      </c:lineChart>
      <c:catAx>
        <c:axId val="154924160"/>
        <c:scaling>
          <c:orientation val="minMax"/>
        </c:scaling>
        <c:axPos val="b"/>
        <c:tickLblPos val="nextTo"/>
        <c:crossAx val="154925696"/>
        <c:crosses val="autoZero"/>
        <c:auto val="1"/>
        <c:lblAlgn val="ctr"/>
        <c:lblOffset val="100"/>
      </c:catAx>
      <c:valAx>
        <c:axId val="154925696"/>
        <c:scaling>
          <c:orientation val="minMax"/>
        </c:scaling>
        <c:axPos val="l"/>
        <c:majorGridlines/>
        <c:numFmt formatCode="General" sourceLinked="1"/>
        <c:tickLblPos val="nextTo"/>
        <c:crossAx val="15492416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'32'!$B$6:$E$6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5585536"/>
        <c:axId val="155599616"/>
      </c:barChart>
      <c:catAx>
        <c:axId val="155585536"/>
        <c:scaling>
          <c:orientation val="minMax"/>
        </c:scaling>
        <c:axPos val="b"/>
        <c:tickLblPos val="nextTo"/>
        <c:crossAx val="155599616"/>
        <c:crosses val="autoZero"/>
        <c:auto val="1"/>
        <c:lblAlgn val="ctr"/>
        <c:lblOffset val="100"/>
      </c:catAx>
      <c:valAx>
        <c:axId val="155599616"/>
        <c:scaling>
          <c:orientation val="minMax"/>
        </c:scaling>
        <c:axPos val="l"/>
        <c:majorGridlines/>
        <c:numFmt formatCode="General" sourceLinked="1"/>
        <c:tickLblPos val="nextTo"/>
        <c:crossAx val="155585536"/>
        <c:crosses val="autoZero"/>
        <c:crossBetween val="between"/>
      </c:valAx>
    </c:plotArea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'32'!$J$19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'32'!$K$19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'32'!$L$19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'32'!$M$19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5633536"/>
        <c:axId val="155635072"/>
      </c:lineChart>
      <c:catAx>
        <c:axId val="155633536"/>
        <c:scaling>
          <c:orientation val="minMax"/>
        </c:scaling>
        <c:axPos val="b"/>
        <c:tickLblPos val="nextTo"/>
        <c:crossAx val="155635072"/>
        <c:crosses val="autoZero"/>
        <c:auto val="1"/>
        <c:lblAlgn val="ctr"/>
        <c:lblOffset val="100"/>
      </c:catAx>
      <c:valAx>
        <c:axId val="155635072"/>
        <c:scaling>
          <c:orientation val="minMax"/>
        </c:scaling>
        <c:axPos val="l"/>
        <c:majorGridlines/>
        <c:numFmt formatCode="General" sourceLinked="1"/>
        <c:tickLblPos val="nextTo"/>
        <c:crossAx val="15563353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'33'!$B$6:$E$6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axId val="155844608"/>
        <c:axId val="155846144"/>
      </c:barChart>
      <c:catAx>
        <c:axId val="155844608"/>
        <c:scaling>
          <c:orientation val="minMax"/>
        </c:scaling>
        <c:axPos val="b"/>
        <c:tickLblPos val="nextTo"/>
        <c:crossAx val="155846144"/>
        <c:crosses val="autoZero"/>
        <c:auto val="1"/>
        <c:lblAlgn val="ctr"/>
        <c:lblOffset val="100"/>
      </c:catAx>
      <c:valAx>
        <c:axId val="155846144"/>
        <c:scaling>
          <c:orientation val="minMax"/>
        </c:scaling>
        <c:axPos val="l"/>
        <c:majorGridlines/>
        <c:numFmt formatCode="General" sourceLinked="1"/>
        <c:tickLblPos val="nextTo"/>
        <c:crossAx val="155844608"/>
        <c:crosses val="autoZero"/>
        <c:crossBetween val="between"/>
      </c:valAx>
    </c:plotArea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tx>
            <c:strRef>
              <c:f>'33'!$J$19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'33'!$K$19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'33'!$L$19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'33'!$M$19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marker val="1"/>
        <c:axId val="155900544"/>
        <c:axId val="156041600"/>
      </c:lineChart>
      <c:catAx>
        <c:axId val="155900544"/>
        <c:scaling>
          <c:orientation val="minMax"/>
        </c:scaling>
        <c:axPos val="b"/>
        <c:tickLblPos val="nextTo"/>
        <c:crossAx val="156041600"/>
        <c:crosses val="autoZero"/>
        <c:auto val="1"/>
        <c:lblAlgn val="ctr"/>
        <c:lblOffset val="100"/>
      </c:catAx>
      <c:valAx>
        <c:axId val="156041600"/>
        <c:scaling>
          <c:orientation val="minMax"/>
        </c:scaling>
        <c:axPos val="l"/>
        <c:majorGridlines/>
        <c:numFmt formatCode="General" sourceLinked="1"/>
        <c:tickLblPos val="nextTo"/>
        <c:crossAx val="15590054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анализ!$J$68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Percent val="1"/>
            <c:showLeaderLines val="1"/>
          </c:dLbls>
          <c:cat>
            <c:strRef>
              <c:f>анализ!$H$69:$I$71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анализ!$J$69:$J$71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</c:legend>
    <c:plotVisOnly val="1"/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70C0"/>
  </sheetPr>
  <sheetViews>
    <sheetView zoomScale="11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1 &#1095;&#1077;&#1090;&#1074;&#1077;&#1088;&#1090;&#1100;'!A1"/><Relationship Id="rId7" Type="http://schemas.openxmlformats.org/officeDocument/2006/relationships/hyperlink" Target="#'3 &#1095;&#1077;&#1090;&#1074;&#1077;&#1088;&#1090;&#1100;'!A1"/><Relationship Id="rId12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&#1080;&#1085;&#1089;&#1090;&#1088;&#1091;&#1082;&#1094;&#1080;&#1103;!A1"/><Relationship Id="rId6" Type="http://schemas.openxmlformats.org/officeDocument/2006/relationships/image" Target="../media/image3.png"/><Relationship Id="rId11" Type="http://schemas.openxmlformats.org/officeDocument/2006/relationships/hyperlink" Target="#&#1072;&#1085;&#1072;&#1083;&#1080;&#1079;!A1"/><Relationship Id="rId5" Type="http://schemas.openxmlformats.org/officeDocument/2006/relationships/hyperlink" Target="#'&#1082;&#1086;&#1085;&#1077;&#1094; &#1075;&#1086;&#1076;&#1072;'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2 &#1095;&#1077;&#1090;&#1074;&#1077;&#1088;&#1090;&#1100;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0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image" Target="../media/image11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image" Target="../media/image1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image" Target="../media/image1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image" Target="../media/image7.jpe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hyperlink" Target="#'&#1057;&#1087;&#1080;&#1089;&#1086;&#1082; &#1082;&#1083;&#1072;&#1089;&#1089;&#1072;'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87;&#1080;&#1089;&#1086;&#1082; &#1082;&#1083;&#1072;&#1089;&#1089;&#1072;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9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33</xdr:row>
      <xdr:rowOff>95250</xdr:rowOff>
    </xdr:from>
    <xdr:to>
      <xdr:col>8</xdr:col>
      <xdr:colOff>517485</xdr:colOff>
      <xdr:row>41</xdr:row>
      <xdr:rowOff>138513</xdr:rowOff>
    </xdr:to>
    <xdr:pic>
      <xdr:nvPicPr>
        <xdr:cNvPr id="11" name="Рисунок 10" descr="http://i022.radikal.ru/0910/5e/fac211fb6742t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0100" y="7505700"/>
          <a:ext cx="1631910" cy="1672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113863</xdr:colOff>
      <xdr:row>9</xdr:row>
      <xdr:rowOff>9525</xdr:rowOff>
    </xdr:from>
    <xdr:to>
      <xdr:col>5</xdr:col>
      <xdr:colOff>381000</xdr:colOff>
      <xdr:row>15</xdr:row>
      <xdr:rowOff>95250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04713" y="1962150"/>
          <a:ext cx="1486337" cy="1390650"/>
        </a:xfrm>
        <a:prstGeom prst="rect">
          <a:avLst/>
        </a:prstGeom>
      </xdr:spPr>
    </xdr:pic>
    <xdr:clientData/>
  </xdr:twoCellAnchor>
  <xdr:twoCellAnchor editAs="oneCell">
    <xdr:from>
      <xdr:col>3</xdr:col>
      <xdr:colOff>119874</xdr:colOff>
      <xdr:row>21</xdr:row>
      <xdr:rowOff>171449</xdr:rowOff>
    </xdr:from>
    <xdr:to>
      <xdr:col>6</xdr:col>
      <xdr:colOff>106205</xdr:colOff>
      <xdr:row>28</xdr:row>
      <xdr:rowOff>47624</xdr:rowOff>
    </xdr:to>
    <xdr:pic>
      <xdr:nvPicPr>
        <xdr:cNvPr id="6" name="Рисунок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10724" y="4743449"/>
          <a:ext cx="1815131" cy="13620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76201</xdr:colOff>
      <xdr:row>9</xdr:row>
      <xdr:rowOff>35073</xdr:rowOff>
    </xdr:from>
    <xdr:to>
      <xdr:col>12</xdr:col>
      <xdr:colOff>514350</xdr:colOff>
      <xdr:row>15</xdr:row>
      <xdr:rowOff>89174</xdr:rowOff>
    </xdr:to>
    <xdr:pic>
      <xdr:nvPicPr>
        <xdr:cNvPr id="7" name="Рисунок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4251" y="1987698"/>
          <a:ext cx="1657349" cy="1359026"/>
        </a:xfrm>
        <a:prstGeom prst="rect">
          <a:avLst/>
        </a:prstGeom>
      </xdr:spPr>
    </xdr:pic>
    <xdr:clientData/>
  </xdr:twoCellAnchor>
  <xdr:twoCellAnchor editAs="oneCell">
    <xdr:from>
      <xdr:col>6</xdr:col>
      <xdr:colOff>588287</xdr:colOff>
      <xdr:row>8</xdr:row>
      <xdr:rowOff>152647</xdr:rowOff>
    </xdr:from>
    <xdr:to>
      <xdr:col>9</xdr:col>
      <xdr:colOff>161924</xdr:colOff>
      <xdr:row>15</xdr:row>
      <xdr:rowOff>95250</xdr:rowOff>
    </xdr:to>
    <xdr:pic>
      <xdr:nvPicPr>
        <xdr:cNvPr id="9" name="Рисунок 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07937" y="1895722"/>
          <a:ext cx="1402437" cy="1457078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333374</xdr:colOff>
      <xdr:row>21</xdr:row>
      <xdr:rowOff>50009</xdr:rowOff>
    </xdr:from>
    <xdr:to>
      <xdr:col>12</xdr:col>
      <xdr:colOff>304800</xdr:colOff>
      <xdr:row>29</xdr:row>
      <xdr:rowOff>142878</xdr:rowOff>
    </xdr:to>
    <xdr:pic>
      <xdr:nvPicPr>
        <xdr:cNvPr id="13" name="Рисунок 12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72224" y="4622009"/>
          <a:ext cx="2409826" cy="1807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2</xdr:row>
      <xdr:rowOff>142874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26</xdr:row>
      <xdr:rowOff>0</xdr:rowOff>
    </xdr:from>
    <xdr:to>
      <xdr:col>13</xdr:col>
      <xdr:colOff>142875</xdr:colOff>
      <xdr:row>37</xdr:row>
      <xdr:rowOff>76200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</xdr:row>
      <xdr:rowOff>190499</xdr:rowOff>
    </xdr:from>
    <xdr:to>
      <xdr:col>5</xdr:col>
      <xdr:colOff>19050</xdr:colOff>
      <xdr:row>22</xdr:row>
      <xdr:rowOff>128586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3</xdr:row>
      <xdr:rowOff>19049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0175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47625</xdr:colOff>
      <xdr:row>25</xdr:row>
      <xdr:rowOff>0</xdr:rowOff>
    </xdr:from>
    <xdr:to>
      <xdr:col>13</xdr:col>
      <xdr:colOff>219075</xdr:colOff>
      <xdr:row>35</xdr:row>
      <xdr:rowOff>180975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5</xdr:col>
      <xdr:colOff>85725</xdr:colOff>
      <xdr:row>22</xdr:row>
      <xdr:rowOff>133350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219074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62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28575</xdr:colOff>
      <xdr:row>26</xdr:row>
      <xdr:rowOff>0</xdr:rowOff>
    </xdr:from>
    <xdr:to>
      <xdr:col>14</xdr:col>
      <xdr:colOff>142875</xdr:colOff>
      <xdr:row>35</xdr:row>
      <xdr:rowOff>142875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80962</xdr:rowOff>
    </xdr:from>
    <xdr:to>
      <xdr:col>5</xdr:col>
      <xdr:colOff>66675</xdr:colOff>
      <xdr:row>23</xdr:row>
      <xdr:rowOff>80962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200025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9525</xdr:colOff>
      <xdr:row>23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571500</xdr:colOff>
      <xdr:row>25</xdr:row>
      <xdr:rowOff>28576</xdr:rowOff>
    </xdr:from>
    <xdr:to>
      <xdr:col>13</xdr:col>
      <xdr:colOff>57150</xdr:colOff>
      <xdr:row>37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2</xdr:row>
      <xdr:rowOff>76200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123825</xdr:rowOff>
    </xdr:from>
    <xdr:to>
      <xdr:col>5</xdr:col>
      <xdr:colOff>200025</xdr:colOff>
      <xdr:row>23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</xdr:colOff>
      <xdr:row>25</xdr:row>
      <xdr:rowOff>19049</xdr:rowOff>
    </xdr:from>
    <xdr:to>
      <xdr:col>13</xdr:col>
      <xdr:colOff>76201</xdr:colOff>
      <xdr:row>37</xdr:row>
      <xdr:rowOff>152399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257175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9526</xdr:colOff>
      <xdr:row>25</xdr:row>
      <xdr:rowOff>19051</xdr:rowOff>
    </xdr:from>
    <xdr:to>
      <xdr:col>13</xdr:col>
      <xdr:colOff>95251</xdr:colOff>
      <xdr:row>36</xdr:row>
      <xdr:rowOff>190500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47625</xdr:rowOff>
    </xdr:from>
    <xdr:to>
      <xdr:col>5</xdr:col>
      <xdr:colOff>104775</xdr:colOff>
      <xdr:row>23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200025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</xdr:colOff>
      <xdr:row>25</xdr:row>
      <xdr:rowOff>19050</xdr:rowOff>
    </xdr:from>
    <xdr:to>
      <xdr:col>13</xdr:col>
      <xdr:colOff>57150</xdr:colOff>
      <xdr:row>37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114300</xdr:colOff>
      <xdr:row>23</xdr:row>
      <xdr:rowOff>19050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114300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</xdr:colOff>
      <xdr:row>25</xdr:row>
      <xdr:rowOff>0</xdr:rowOff>
    </xdr:from>
    <xdr:to>
      <xdr:col>13</xdr:col>
      <xdr:colOff>47625</xdr:colOff>
      <xdr:row>38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5</xdr:col>
      <xdr:colOff>95250</xdr:colOff>
      <xdr:row>23</xdr:row>
      <xdr:rowOff>23812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200025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24</xdr:row>
      <xdr:rowOff>185737</xdr:rowOff>
    </xdr:from>
    <xdr:to>
      <xdr:col>13</xdr:col>
      <xdr:colOff>47625</xdr:colOff>
      <xdr:row>38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95250</xdr:colOff>
      <xdr:row>23</xdr:row>
      <xdr:rowOff>4762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161925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</xdr:row>
      <xdr:rowOff>214312</xdr:rowOff>
    </xdr:from>
    <xdr:to>
      <xdr:col>5</xdr:col>
      <xdr:colOff>57150</xdr:colOff>
      <xdr:row>21</xdr:row>
      <xdr:rowOff>57150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23</xdr:row>
      <xdr:rowOff>195262</xdr:rowOff>
    </xdr:from>
    <xdr:to>
      <xdr:col>13</xdr:col>
      <xdr:colOff>0</xdr:colOff>
      <xdr:row>35</xdr:row>
      <xdr:rowOff>171450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4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</xdr:row>
      <xdr:rowOff>23812</xdr:rowOff>
    </xdr:from>
    <xdr:to>
      <xdr:col>5</xdr:col>
      <xdr:colOff>123825</xdr:colOff>
      <xdr:row>22</xdr:row>
      <xdr:rowOff>104775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38100</xdr:colOff>
      <xdr:row>25</xdr:row>
      <xdr:rowOff>200024</xdr:rowOff>
    </xdr:from>
    <xdr:to>
      <xdr:col>12</xdr:col>
      <xdr:colOff>819150</xdr:colOff>
      <xdr:row>38</xdr:row>
      <xdr:rowOff>85724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161925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166687</xdr:rowOff>
    </xdr:from>
    <xdr:to>
      <xdr:col>5</xdr:col>
      <xdr:colOff>38100</xdr:colOff>
      <xdr:row>21</xdr:row>
      <xdr:rowOff>57150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1</xdr:rowOff>
    </xdr:from>
    <xdr:to>
      <xdr:col>13</xdr:col>
      <xdr:colOff>76200</xdr:colOff>
      <xdr:row>37</xdr:row>
      <xdr:rowOff>19051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142875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10</xdr:row>
      <xdr:rowOff>14287</xdr:rowOff>
    </xdr:from>
    <xdr:to>
      <xdr:col>5</xdr:col>
      <xdr:colOff>142875</xdr:colOff>
      <xdr:row>23</xdr:row>
      <xdr:rowOff>14287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1</xdr:rowOff>
    </xdr:from>
    <xdr:to>
      <xdr:col>13</xdr:col>
      <xdr:colOff>219075</xdr:colOff>
      <xdr:row>38</xdr:row>
      <xdr:rowOff>9526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19050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38100</xdr:colOff>
      <xdr:row>21</xdr:row>
      <xdr:rowOff>123825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600075</xdr:colOff>
      <xdr:row>25</xdr:row>
      <xdr:rowOff>1</xdr:rowOff>
    </xdr:from>
    <xdr:to>
      <xdr:col>14</xdr:col>
      <xdr:colOff>19050</xdr:colOff>
      <xdr:row>37</xdr:row>
      <xdr:rowOff>1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66675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0</xdr:colOff>
      <xdr:row>22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0</xdr:rowOff>
    </xdr:from>
    <xdr:to>
      <xdr:col>13</xdr:col>
      <xdr:colOff>9525</xdr:colOff>
      <xdr:row>37</xdr:row>
      <xdr:rowOff>171450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76200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10</xdr:row>
      <xdr:rowOff>14287</xdr:rowOff>
    </xdr:from>
    <xdr:to>
      <xdr:col>5</xdr:col>
      <xdr:colOff>57150</xdr:colOff>
      <xdr:row>21</xdr:row>
      <xdr:rowOff>209550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0</xdr:rowOff>
    </xdr:from>
    <xdr:to>
      <xdr:col>12</xdr:col>
      <xdr:colOff>752475</xdr:colOff>
      <xdr:row>37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24130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6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14287</xdr:rowOff>
    </xdr:from>
    <xdr:to>
      <xdr:col>5</xdr:col>
      <xdr:colOff>19050</xdr:colOff>
      <xdr:row>21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1</xdr:rowOff>
    </xdr:from>
    <xdr:to>
      <xdr:col>13</xdr:col>
      <xdr:colOff>76200</xdr:colOff>
      <xdr:row>37</xdr:row>
      <xdr:rowOff>38101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200025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76200</xdr:colOff>
      <xdr:row>21</xdr:row>
      <xdr:rowOff>219075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23813</xdr:rowOff>
    </xdr:from>
    <xdr:to>
      <xdr:col>13</xdr:col>
      <xdr:colOff>28575</xdr:colOff>
      <xdr:row>37</xdr:row>
      <xdr:rowOff>28576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1</xdr:row>
      <xdr:rowOff>276225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85725</xdr:rowOff>
    </xdr:from>
    <xdr:to>
      <xdr:col>5</xdr:col>
      <xdr:colOff>104775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590550</xdr:colOff>
      <xdr:row>24</xdr:row>
      <xdr:rowOff>190501</xdr:rowOff>
    </xdr:from>
    <xdr:to>
      <xdr:col>13</xdr:col>
      <xdr:colOff>9525</xdr:colOff>
      <xdr:row>37</xdr:row>
      <xdr:rowOff>1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3</xdr:row>
      <xdr:rowOff>47625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38101</xdr:rowOff>
    </xdr:from>
    <xdr:to>
      <xdr:col>5</xdr:col>
      <xdr:colOff>95250</xdr:colOff>
      <xdr:row>24</xdr:row>
      <xdr:rowOff>9526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19050</xdr:rowOff>
    </xdr:from>
    <xdr:to>
      <xdr:col>12</xdr:col>
      <xdr:colOff>942975</xdr:colOff>
      <xdr:row>37</xdr:row>
      <xdr:rowOff>28575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2</xdr:row>
      <xdr:rowOff>28575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4</xdr:col>
      <xdr:colOff>828675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24</xdr:row>
      <xdr:rowOff>180975</xdr:rowOff>
    </xdr:from>
    <xdr:to>
      <xdr:col>12</xdr:col>
      <xdr:colOff>838200</xdr:colOff>
      <xdr:row>36</xdr:row>
      <xdr:rowOff>133350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752475</xdr:colOff>
      <xdr:row>1</xdr:row>
      <xdr:rowOff>238125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66675</xdr:colOff>
      <xdr:row>23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24</xdr:row>
      <xdr:rowOff>180975</xdr:rowOff>
    </xdr:from>
    <xdr:to>
      <xdr:col>12</xdr:col>
      <xdr:colOff>857250</xdr:colOff>
      <xdr:row>37</xdr:row>
      <xdr:rowOff>19050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276225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1</xdr:rowOff>
    </xdr:from>
    <xdr:to>
      <xdr:col>12</xdr:col>
      <xdr:colOff>838200</xdr:colOff>
      <xdr:row>36</xdr:row>
      <xdr:rowOff>161926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285750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5</xdr:col>
      <xdr:colOff>19050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19051</xdr:rowOff>
    </xdr:from>
    <xdr:to>
      <xdr:col>12</xdr:col>
      <xdr:colOff>866775</xdr:colOff>
      <xdr:row>36</xdr:row>
      <xdr:rowOff>180976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200025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19050</xdr:colOff>
      <xdr:row>23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24</xdr:row>
      <xdr:rowOff>171450</xdr:rowOff>
    </xdr:from>
    <xdr:to>
      <xdr:col>13</xdr:col>
      <xdr:colOff>9525</xdr:colOff>
      <xdr:row>37</xdr:row>
      <xdr:rowOff>133349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228600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57150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180975</xdr:rowOff>
    </xdr:from>
    <xdr:to>
      <xdr:col>12</xdr:col>
      <xdr:colOff>790575</xdr:colOff>
      <xdr:row>37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247650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9525</xdr:colOff>
      <xdr:row>22</xdr:row>
      <xdr:rowOff>200025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600075</xdr:colOff>
      <xdr:row>25</xdr:row>
      <xdr:rowOff>28575</xdr:rowOff>
    </xdr:from>
    <xdr:to>
      <xdr:col>13</xdr:col>
      <xdr:colOff>9525</xdr:colOff>
      <xdr:row>36</xdr:row>
      <xdr:rowOff>180975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0</xdr:row>
      <xdr:rowOff>1171575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57150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38101</xdr:rowOff>
    </xdr:from>
    <xdr:to>
      <xdr:col>12</xdr:col>
      <xdr:colOff>781050</xdr:colOff>
      <xdr:row>37</xdr:row>
      <xdr:rowOff>28576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104775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28575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9524</xdr:colOff>
      <xdr:row>25</xdr:row>
      <xdr:rowOff>9526</xdr:rowOff>
    </xdr:from>
    <xdr:to>
      <xdr:col>12</xdr:col>
      <xdr:colOff>828674</xdr:colOff>
      <xdr:row>37</xdr:row>
      <xdr:rowOff>19051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76200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57150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600074</xdr:colOff>
      <xdr:row>25</xdr:row>
      <xdr:rowOff>1</xdr:rowOff>
    </xdr:from>
    <xdr:to>
      <xdr:col>12</xdr:col>
      <xdr:colOff>819149</xdr:colOff>
      <xdr:row>38</xdr:row>
      <xdr:rowOff>1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1</xdr:row>
      <xdr:rowOff>156633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161925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0</xdr:colOff>
      <xdr:row>22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590550</xdr:colOff>
      <xdr:row>25</xdr:row>
      <xdr:rowOff>0</xdr:rowOff>
    </xdr:from>
    <xdr:to>
      <xdr:col>13</xdr:col>
      <xdr:colOff>9525</xdr:colOff>
      <xdr:row>38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1</xdr:row>
      <xdr:rowOff>66675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266704</xdr:colOff>
      <xdr:row>15</xdr:row>
      <xdr:rowOff>47628</xdr:rowOff>
    </xdr:from>
    <xdr:to>
      <xdr:col>5</xdr:col>
      <xdr:colOff>238125</xdr:colOff>
      <xdr:row>26</xdr:row>
      <xdr:rowOff>152400</xdr:rowOff>
    </xdr:to>
    <xdr:cxnSp macro="">
      <xdr:nvCxnSpPr>
        <xdr:cNvPr id="4" name="Прямая со стрелкой 3"/>
        <xdr:cNvCxnSpPr/>
      </xdr:nvCxnSpPr>
      <xdr:spPr>
        <a:xfrm flipH="1" flipV="1">
          <a:off x="1714504" y="7515228"/>
          <a:ext cx="809621" cy="2200272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17</xdr:row>
      <xdr:rowOff>171450</xdr:rowOff>
    </xdr:from>
    <xdr:to>
      <xdr:col>18</xdr:col>
      <xdr:colOff>257175</xdr:colOff>
      <xdr:row>26</xdr:row>
      <xdr:rowOff>133350</xdr:rowOff>
    </xdr:to>
    <xdr:cxnSp macro="">
      <xdr:nvCxnSpPr>
        <xdr:cNvPr id="6" name="Прямая со стрелкой 5"/>
        <xdr:cNvCxnSpPr/>
      </xdr:nvCxnSpPr>
      <xdr:spPr>
        <a:xfrm flipV="1">
          <a:off x="2600325" y="8020050"/>
          <a:ext cx="4276725" cy="1676400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</xdr:colOff>
      <xdr:row>15</xdr:row>
      <xdr:rowOff>90489</xdr:rowOff>
    </xdr:from>
    <xdr:to>
      <xdr:col>24</xdr:col>
      <xdr:colOff>295274</xdr:colOff>
      <xdr:row>18</xdr:row>
      <xdr:rowOff>176214</xdr:rowOff>
    </xdr:to>
    <xdr:sp macro="" textlink="">
      <xdr:nvSpPr>
        <xdr:cNvPr id="7" name="Правая фигурная скобка 6"/>
        <xdr:cNvSpPr/>
      </xdr:nvSpPr>
      <xdr:spPr>
        <a:xfrm rot="5400000">
          <a:off x="6741318" y="5193508"/>
          <a:ext cx="657225" cy="3995737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66675</xdr:colOff>
      <xdr:row>15</xdr:row>
      <xdr:rowOff>114298</xdr:rowOff>
    </xdr:from>
    <xdr:to>
      <xdr:col>12</xdr:col>
      <xdr:colOff>247650</xdr:colOff>
      <xdr:row>17</xdr:row>
      <xdr:rowOff>47623</xdr:rowOff>
    </xdr:to>
    <xdr:sp macro="" textlink="">
      <xdr:nvSpPr>
        <xdr:cNvPr id="8" name="Левая фигурная скобка 7"/>
        <xdr:cNvSpPr/>
      </xdr:nvSpPr>
      <xdr:spPr>
        <a:xfrm rot="16200000">
          <a:off x="3314700" y="5743573"/>
          <a:ext cx="314325" cy="3019425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76200</xdr:colOff>
      <xdr:row>17</xdr:row>
      <xdr:rowOff>1</xdr:rowOff>
    </xdr:from>
    <xdr:to>
      <xdr:col>7</xdr:col>
      <xdr:colOff>228600</xdr:colOff>
      <xdr:row>20</xdr:row>
      <xdr:rowOff>114300</xdr:rowOff>
    </xdr:to>
    <xdr:cxnSp macro="">
      <xdr:nvCxnSpPr>
        <xdr:cNvPr id="15" name="Прямая со стрелкой 14"/>
        <xdr:cNvCxnSpPr/>
      </xdr:nvCxnSpPr>
      <xdr:spPr>
        <a:xfrm flipV="1">
          <a:off x="3057525" y="7848601"/>
          <a:ext cx="152400" cy="6857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47625</xdr:colOff>
      <xdr:row>16</xdr:row>
      <xdr:rowOff>0</xdr:rowOff>
    </xdr:from>
    <xdr:to>
      <xdr:col>26</xdr:col>
      <xdr:colOff>419100</xdr:colOff>
      <xdr:row>17</xdr:row>
      <xdr:rowOff>152400</xdr:rowOff>
    </xdr:to>
    <xdr:sp macro="" textlink="">
      <xdr:nvSpPr>
        <xdr:cNvPr id="9" name="Левая фигурная скобка 8"/>
        <xdr:cNvSpPr/>
      </xdr:nvSpPr>
      <xdr:spPr>
        <a:xfrm rot="16200000">
          <a:off x="9420225" y="7439025"/>
          <a:ext cx="342900" cy="781050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25</xdr:col>
      <xdr:colOff>295275</xdr:colOff>
      <xdr:row>18</xdr:row>
      <xdr:rowOff>95251</xdr:rowOff>
    </xdr:from>
    <xdr:to>
      <xdr:col>25</xdr:col>
      <xdr:colOff>314325</xdr:colOff>
      <xdr:row>21</xdr:row>
      <xdr:rowOff>95250</xdr:rowOff>
    </xdr:to>
    <xdr:cxnSp macro="">
      <xdr:nvCxnSpPr>
        <xdr:cNvPr id="10" name="Прямая со стрелкой 9"/>
        <xdr:cNvCxnSpPr/>
      </xdr:nvCxnSpPr>
      <xdr:spPr>
        <a:xfrm flipV="1">
          <a:off x="9448800" y="8134351"/>
          <a:ext cx="19050" cy="5714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0</xdr:row>
      <xdr:rowOff>1352550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8</xdr:row>
      <xdr:rowOff>47625</xdr:rowOff>
    </xdr:from>
    <xdr:to>
      <xdr:col>7</xdr:col>
      <xdr:colOff>361950</xdr:colOff>
      <xdr:row>24</xdr:row>
      <xdr:rowOff>114301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7</xdr:col>
      <xdr:colOff>304800</xdr:colOff>
      <xdr:row>64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15</xdr:col>
      <xdr:colOff>304800</xdr:colOff>
      <xdr:row>64</xdr:row>
      <xdr:rowOff>76200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590550</xdr:colOff>
      <xdr:row>90</xdr:row>
      <xdr:rowOff>19050</xdr:rowOff>
    </xdr:from>
    <xdr:to>
      <xdr:col>7</xdr:col>
      <xdr:colOff>276225</xdr:colOff>
      <xdr:row>106</xdr:row>
      <xdr:rowOff>133350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9525</xdr:colOff>
      <xdr:row>90</xdr:row>
      <xdr:rowOff>114299</xdr:rowOff>
    </xdr:from>
    <xdr:to>
      <xdr:col>15</xdr:col>
      <xdr:colOff>314325</xdr:colOff>
      <xdr:row>106</xdr:row>
      <xdr:rowOff>123824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135</xdr:row>
      <xdr:rowOff>142875</xdr:rowOff>
    </xdr:from>
    <xdr:to>
      <xdr:col>6</xdr:col>
      <xdr:colOff>533400</xdr:colOff>
      <xdr:row>150</xdr:row>
      <xdr:rowOff>28575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590550</xdr:colOff>
      <xdr:row>135</xdr:row>
      <xdr:rowOff>161925</xdr:rowOff>
    </xdr:from>
    <xdr:to>
      <xdr:col>15</xdr:col>
      <xdr:colOff>285750</xdr:colOff>
      <xdr:row>150</xdr:row>
      <xdr:rowOff>47625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57150</xdr:colOff>
      <xdr:row>74</xdr:row>
      <xdr:rowOff>171449</xdr:rowOff>
    </xdr:from>
    <xdr:to>
      <xdr:col>5</xdr:col>
      <xdr:colOff>609600</xdr:colOff>
      <xdr:row>86</xdr:row>
      <xdr:rowOff>47624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342900</xdr:colOff>
      <xdr:row>74</xdr:row>
      <xdr:rowOff>180975</xdr:rowOff>
    </xdr:from>
    <xdr:to>
      <xdr:col>12</xdr:col>
      <xdr:colOff>419100</xdr:colOff>
      <xdr:row>86</xdr:row>
      <xdr:rowOff>138111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190500</xdr:colOff>
      <xdr:row>75</xdr:row>
      <xdr:rowOff>28574</xdr:rowOff>
    </xdr:from>
    <xdr:to>
      <xdr:col>19</xdr:col>
      <xdr:colOff>104775</xdr:colOff>
      <xdr:row>86</xdr:row>
      <xdr:rowOff>157161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495300</xdr:colOff>
      <xdr:row>75</xdr:row>
      <xdr:rowOff>28575</xdr:rowOff>
    </xdr:from>
    <xdr:to>
      <xdr:col>26</xdr:col>
      <xdr:colOff>152400</xdr:colOff>
      <xdr:row>86</xdr:row>
      <xdr:rowOff>185737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600075</xdr:colOff>
      <xdr:row>120</xdr:row>
      <xdr:rowOff>61912</xdr:rowOff>
    </xdr:from>
    <xdr:to>
      <xdr:col>5</xdr:col>
      <xdr:colOff>581025</xdr:colOff>
      <xdr:row>132</xdr:row>
      <xdr:rowOff>152400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200025</xdr:colOff>
      <xdr:row>120</xdr:row>
      <xdr:rowOff>28575</xdr:rowOff>
    </xdr:from>
    <xdr:to>
      <xdr:col>12</xdr:col>
      <xdr:colOff>295275</xdr:colOff>
      <xdr:row>132</xdr:row>
      <xdr:rowOff>166687</xdr:rowOff>
    </xdr:to>
    <xdr:graphicFrame macro="">
      <xdr:nvGraphicFramePr>
        <xdr:cNvPr id="15" name="Диаграмма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28575</xdr:colOff>
      <xdr:row>120</xdr:row>
      <xdr:rowOff>95250</xdr:rowOff>
    </xdr:from>
    <xdr:to>
      <xdr:col>19</xdr:col>
      <xdr:colOff>190500</xdr:colOff>
      <xdr:row>133</xdr:row>
      <xdr:rowOff>4762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533401</xdr:colOff>
      <xdr:row>120</xdr:row>
      <xdr:rowOff>152400</xdr:rowOff>
    </xdr:from>
    <xdr:to>
      <xdr:col>26</xdr:col>
      <xdr:colOff>323851</xdr:colOff>
      <xdr:row>132</xdr:row>
      <xdr:rowOff>190499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28575</xdr:colOff>
      <xdr:row>35</xdr:row>
      <xdr:rowOff>19050</xdr:rowOff>
    </xdr:from>
    <xdr:to>
      <xdr:col>6</xdr:col>
      <xdr:colOff>219075</xdr:colOff>
      <xdr:row>46</xdr:row>
      <xdr:rowOff>157162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371475</xdr:colOff>
      <xdr:row>35</xdr:row>
      <xdr:rowOff>9525</xdr:rowOff>
    </xdr:from>
    <xdr:to>
      <xdr:col>14</xdr:col>
      <xdr:colOff>114300</xdr:colOff>
      <xdr:row>46</xdr:row>
      <xdr:rowOff>157161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600075</xdr:colOff>
      <xdr:row>35</xdr:row>
      <xdr:rowOff>28575</xdr:rowOff>
    </xdr:from>
    <xdr:to>
      <xdr:col>20</xdr:col>
      <xdr:colOff>590550</xdr:colOff>
      <xdr:row>46</xdr:row>
      <xdr:rowOff>147637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352425</xdr:colOff>
      <xdr:row>34</xdr:row>
      <xdr:rowOff>171450</xdr:rowOff>
    </xdr:from>
    <xdr:to>
      <xdr:col>28</xdr:col>
      <xdr:colOff>85725</xdr:colOff>
      <xdr:row>46</xdr:row>
      <xdr:rowOff>138112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104775</xdr:rowOff>
    </xdr:to>
    <xdr:pic>
      <xdr:nvPicPr>
        <xdr:cNvPr id="22" name="Рисунок 21" descr="http://bgimc.ru/uploads/posts/2015-11/1446578612_5619f7e360522.jpg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9599" cy="6071279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9</xdr:row>
      <xdr:rowOff>171451</xdr:rowOff>
    </xdr:from>
    <xdr:to>
      <xdr:col>4</xdr:col>
      <xdr:colOff>752476</xdr:colOff>
      <xdr:row>22</xdr:row>
      <xdr:rowOff>209551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25</xdr:row>
      <xdr:rowOff>4761</xdr:rowOff>
    </xdr:from>
    <xdr:to>
      <xdr:col>12</xdr:col>
      <xdr:colOff>742950</xdr:colOff>
      <xdr:row>29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533400</xdr:colOff>
      <xdr:row>3</xdr:row>
      <xdr:rowOff>219075</xdr:rowOff>
    </xdr:to>
    <xdr:pic>
      <xdr:nvPicPr>
        <xdr:cNvPr id="7" name="Рисунок 6" descr="http://bgimc.ru/uploads/posts/2015-11/1446578612_5619f7e360522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3430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714375</xdr:colOff>
      <xdr:row>2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2397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25</xdr:row>
      <xdr:rowOff>33337</xdr:rowOff>
    </xdr:from>
    <xdr:to>
      <xdr:col>13</xdr:col>
      <xdr:colOff>161925</xdr:colOff>
      <xdr:row>38</xdr:row>
      <xdr:rowOff>114300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71437</xdr:rowOff>
    </xdr:from>
    <xdr:to>
      <xdr:col>5</xdr:col>
      <xdr:colOff>47625</xdr:colOff>
      <xdr:row>22</xdr:row>
      <xdr:rowOff>38100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</sheetPr>
  <dimension ref="A1:R42"/>
  <sheetViews>
    <sheetView topLeftCell="A4" zoomScaleNormal="100" workbookViewId="0">
      <selection activeCell="J31" sqref="J31"/>
    </sheetView>
  </sheetViews>
  <sheetFormatPr defaultRowHeight="15"/>
  <cols>
    <col min="1" max="1" width="6.7109375" customWidth="1"/>
    <col min="2" max="2" width="29" customWidth="1"/>
    <col min="15" max="15" width="6.85546875" customWidth="1"/>
    <col min="16" max="16" width="27.140625" customWidth="1"/>
    <col min="17" max="17" width="26.5703125" customWidth="1"/>
    <col min="18" max="18" width="22.85546875" customWidth="1"/>
  </cols>
  <sheetData>
    <row r="1" spans="1:17">
      <c r="A1" s="148" t="s">
        <v>93</v>
      </c>
      <c r="B1" s="148"/>
      <c r="O1" s="148" t="s">
        <v>101</v>
      </c>
      <c r="P1" s="148"/>
    </row>
    <row r="2" spans="1:17" ht="23.25" customHeight="1">
      <c r="A2" s="149"/>
      <c r="B2" s="149"/>
      <c r="D2" s="150" t="s">
        <v>139</v>
      </c>
      <c r="E2" s="151"/>
      <c r="F2" s="151"/>
      <c r="G2" s="151"/>
      <c r="H2" s="151"/>
      <c r="I2" s="151"/>
      <c r="J2" s="151"/>
      <c r="K2" s="151"/>
      <c r="L2" s="151"/>
      <c r="M2" s="151"/>
      <c r="N2" s="98"/>
      <c r="O2" s="149"/>
      <c r="P2" s="149"/>
      <c r="Q2" s="18"/>
    </row>
    <row r="3" spans="1:17">
      <c r="A3" s="153" t="s">
        <v>104</v>
      </c>
      <c r="B3" s="153"/>
      <c r="D3" s="159" t="s">
        <v>148</v>
      </c>
      <c r="E3" s="156"/>
      <c r="F3" s="156"/>
      <c r="G3" s="156"/>
      <c r="H3" s="156"/>
      <c r="I3" s="156"/>
      <c r="J3" s="156"/>
      <c r="K3" s="156"/>
      <c r="L3" s="156"/>
      <c r="M3" s="156"/>
      <c r="O3" s="153" t="s">
        <v>105</v>
      </c>
      <c r="P3" s="154"/>
    </row>
    <row r="4" spans="1:17" ht="18" customHeight="1">
      <c r="A4" s="153"/>
      <c r="B4" s="153"/>
      <c r="C4" s="21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154"/>
      <c r="P4" s="154"/>
    </row>
    <row r="5" spans="1:17" ht="15" customHeight="1">
      <c r="A5" s="153"/>
      <c r="B5" s="153"/>
      <c r="O5" s="154"/>
      <c r="P5" s="154"/>
    </row>
    <row r="6" spans="1:17" ht="15.75" customHeight="1">
      <c r="A6" s="153"/>
      <c r="B6" s="153"/>
      <c r="D6" s="157" t="s">
        <v>95</v>
      </c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4"/>
      <c r="P6" s="154"/>
    </row>
    <row r="7" spans="1:17" ht="15" customHeight="1">
      <c r="A7" s="153"/>
      <c r="B7" s="153"/>
      <c r="O7" s="154"/>
      <c r="P7" s="154"/>
    </row>
    <row r="8" spans="1:17" ht="20.25">
      <c r="A8" s="99" t="s">
        <v>22</v>
      </c>
      <c r="B8" s="100" t="s">
        <v>0</v>
      </c>
      <c r="D8" s="152" t="s">
        <v>94</v>
      </c>
      <c r="E8" s="152"/>
      <c r="F8" s="152"/>
      <c r="G8" s="158" t="s">
        <v>66</v>
      </c>
      <c r="H8" s="158"/>
      <c r="I8" s="158"/>
      <c r="J8" s="158"/>
      <c r="L8" s="10" t="s">
        <v>67</v>
      </c>
      <c r="M8" s="10"/>
      <c r="N8" s="10"/>
      <c r="O8" s="99" t="s">
        <v>22</v>
      </c>
      <c r="P8" s="105" t="s">
        <v>0</v>
      </c>
    </row>
    <row r="9" spans="1:17" ht="16.5" customHeight="1">
      <c r="A9" s="101">
        <v>1</v>
      </c>
      <c r="B9" s="102"/>
      <c r="O9" s="106">
        <v>1</v>
      </c>
      <c r="P9" s="107">
        <f t="shared" ref="P9:P40" si="0">B9</f>
        <v>0</v>
      </c>
    </row>
    <row r="10" spans="1:17" ht="15.75">
      <c r="A10" s="103">
        <v>2</v>
      </c>
      <c r="B10" s="102"/>
      <c r="O10" s="103">
        <v>2</v>
      </c>
      <c r="P10" s="107">
        <f t="shared" si="0"/>
        <v>0</v>
      </c>
    </row>
    <row r="11" spans="1:17" ht="17.25" customHeight="1">
      <c r="A11" s="103">
        <v>3</v>
      </c>
      <c r="B11" s="102"/>
      <c r="O11" s="103">
        <v>3</v>
      </c>
      <c r="P11" s="107">
        <f t="shared" si="0"/>
        <v>0</v>
      </c>
    </row>
    <row r="12" spans="1:17" ht="18" customHeight="1">
      <c r="A12" s="103">
        <v>4</v>
      </c>
      <c r="B12" s="102"/>
      <c r="O12" s="103">
        <v>4</v>
      </c>
      <c r="P12" s="107">
        <f t="shared" si="0"/>
        <v>0</v>
      </c>
    </row>
    <row r="13" spans="1:17" ht="17.25" customHeight="1">
      <c r="A13" s="103">
        <v>5</v>
      </c>
      <c r="B13" s="102"/>
      <c r="O13" s="103">
        <v>5</v>
      </c>
      <c r="P13" s="107">
        <f t="shared" si="0"/>
        <v>0</v>
      </c>
    </row>
    <row r="14" spans="1:17" ht="17.25" customHeight="1">
      <c r="A14" s="103">
        <v>6</v>
      </c>
      <c r="B14" s="102"/>
      <c r="O14" s="103">
        <v>6</v>
      </c>
      <c r="P14" s="108">
        <f t="shared" si="0"/>
        <v>0</v>
      </c>
    </row>
    <row r="15" spans="1:17" ht="17.25" customHeight="1">
      <c r="A15" s="103">
        <v>7</v>
      </c>
      <c r="B15" s="102"/>
      <c r="O15" s="103">
        <v>7</v>
      </c>
      <c r="P15" s="108">
        <f t="shared" si="0"/>
        <v>0</v>
      </c>
    </row>
    <row r="16" spans="1:17" ht="16.5" customHeight="1">
      <c r="A16" s="103">
        <v>8</v>
      </c>
      <c r="B16" s="102"/>
      <c r="O16" s="103">
        <v>8</v>
      </c>
      <c r="P16" s="108">
        <f t="shared" si="0"/>
        <v>0</v>
      </c>
    </row>
    <row r="17" spans="1:16" ht="16.5" customHeight="1">
      <c r="A17" s="103">
        <v>9</v>
      </c>
      <c r="B17" s="102"/>
      <c r="O17" s="103">
        <v>9</v>
      </c>
      <c r="P17" s="108">
        <f t="shared" si="0"/>
        <v>0</v>
      </c>
    </row>
    <row r="18" spans="1:16" ht="18" customHeight="1">
      <c r="A18" s="103">
        <v>10</v>
      </c>
      <c r="B18" s="102"/>
      <c r="O18" s="103">
        <v>10</v>
      </c>
      <c r="P18" s="108">
        <f t="shared" si="0"/>
        <v>0</v>
      </c>
    </row>
    <row r="19" spans="1:16" ht="17.25" customHeight="1">
      <c r="A19" s="103">
        <v>11</v>
      </c>
      <c r="B19" s="102"/>
      <c r="F19" s="9"/>
      <c r="G19" s="9"/>
      <c r="H19" s="9"/>
      <c r="I19" s="9"/>
      <c r="J19" s="9"/>
      <c r="K19" s="9"/>
      <c r="L19" s="9"/>
      <c r="M19" s="9"/>
      <c r="N19" s="9"/>
      <c r="O19" s="103">
        <v>11</v>
      </c>
      <c r="P19" s="108">
        <f t="shared" si="0"/>
        <v>0</v>
      </c>
    </row>
    <row r="20" spans="1:16" ht="18" customHeight="1">
      <c r="A20" s="103">
        <v>12</v>
      </c>
      <c r="B20" s="102"/>
      <c r="O20" s="103">
        <v>12</v>
      </c>
      <c r="P20" s="108">
        <f t="shared" si="0"/>
        <v>0</v>
      </c>
    </row>
    <row r="21" spans="1:16" ht="17.25" customHeight="1">
      <c r="A21" s="103">
        <v>13</v>
      </c>
      <c r="B21" s="102"/>
      <c r="D21" s="152" t="s">
        <v>68</v>
      </c>
      <c r="E21" s="152"/>
      <c r="F21" s="152"/>
      <c r="I21" s="158" t="s">
        <v>99</v>
      </c>
      <c r="J21" s="158"/>
      <c r="K21" s="158"/>
      <c r="L21" s="158"/>
      <c r="M21" s="158"/>
      <c r="N21" s="10"/>
      <c r="O21" s="103">
        <v>13</v>
      </c>
      <c r="P21" s="108">
        <f t="shared" si="0"/>
        <v>0</v>
      </c>
    </row>
    <row r="22" spans="1:16" ht="15.75" customHeight="1">
      <c r="A22" s="103">
        <v>14</v>
      </c>
      <c r="B22" s="102"/>
      <c r="O22" s="103">
        <v>14</v>
      </c>
      <c r="P22" s="108">
        <f t="shared" si="0"/>
        <v>0</v>
      </c>
    </row>
    <row r="23" spans="1:16" ht="16.5" customHeight="1">
      <c r="A23" s="103">
        <v>15</v>
      </c>
      <c r="B23" s="102"/>
      <c r="O23" s="103">
        <v>15</v>
      </c>
      <c r="P23" s="108">
        <f t="shared" si="0"/>
        <v>0</v>
      </c>
    </row>
    <row r="24" spans="1:16" ht="16.5" customHeight="1">
      <c r="A24" s="103">
        <v>16</v>
      </c>
      <c r="B24" s="102"/>
      <c r="O24" s="103">
        <v>16</v>
      </c>
      <c r="P24" s="108">
        <f t="shared" si="0"/>
        <v>0</v>
      </c>
    </row>
    <row r="25" spans="1:16" ht="18" customHeight="1">
      <c r="A25" s="103">
        <v>17</v>
      </c>
      <c r="B25" s="102"/>
      <c r="O25" s="103">
        <v>17</v>
      </c>
      <c r="P25" s="108">
        <f t="shared" si="0"/>
        <v>0</v>
      </c>
    </row>
    <row r="26" spans="1:16" ht="17.25" customHeight="1">
      <c r="A26" s="103">
        <v>18</v>
      </c>
      <c r="B26" s="102"/>
      <c r="O26" s="103">
        <v>18</v>
      </c>
      <c r="P26" s="108">
        <f t="shared" si="0"/>
        <v>0</v>
      </c>
    </row>
    <row r="27" spans="1:16" ht="15.75" customHeight="1">
      <c r="A27" s="103">
        <v>19</v>
      </c>
      <c r="B27" s="102"/>
      <c r="O27" s="103">
        <v>19</v>
      </c>
      <c r="P27" s="108">
        <f t="shared" si="0"/>
        <v>0</v>
      </c>
    </row>
    <row r="28" spans="1:16" ht="17.25" customHeight="1">
      <c r="A28" s="103">
        <v>20</v>
      </c>
      <c r="B28" s="102"/>
      <c r="O28" s="103">
        <v>20</v>
      </c>
      <c r="P28" s="108">
        <f t="shared" si="0"/>
        <v>0</v>
      </c>
    </row>
    <row r="29" spans="1:16" ht="18" customHeight="1">
      <c r="A29" s="103">
        <v>21</v>
      </c>
      <c r="B29" s="104"/>
      <c r="O29" s="103">
        <v>21</v>
      </c>
      <c r="P29" s="109">
        <f t="shared" si="0"/>
        <v>0</v>
      </c>
    </row>
    <row r="30" spans="1:16" ht="15.75">
      <c r="A30" s="103">
        <v>22</v>
      </c>
      <c r="B30" s="104"/>
      <c r="O30" s="103">
        <v>22</v>
      </c>
      <c r="P30" s="109">
        <f t="shared" si="0"/>
        <v>0</v>
      </c>
    </row>
    <row r="31" spans="1:16" ht="15.75">
      <c r="A31" s="103">
        <v>23</v>
      </c>
      <c r="B31" s="104"/>
      <c r="O31" s="103">
        <v>23</v>
      </c>
      <c r="P31" s="109">
        <f t="shared" si="0"/>
        <v>0</v>
      </c>
    </row>
    <row r="32" spans="1:16" ht="15.75">
      <c r="A32" s="103">
        <v>24</v>
      </c>
      <c r="B32" s="104"/>
      <c r="O32" s="103">
        <v>24</v>
      </c>
      <c r="P32" s="109">
        <f t="shared" si="0"/>
        <v>0</v>
      </c>
    </row>
    <row r="33" spans="1:18" ht="15.75">
      <c r="A33" s="103">
        <v>25</v>
      </c>
      <c r="B33" s="104"/>
      <c r="F33" s="155" t="s">
        <v>102</v>
      </c>
      <c r="G33" s="156"/>
      <c r="H33" s="156"/>
      <c r="I33" s="156"/>
      <c r="J33" s="156"/>
      <c r="O33" s="103">
        <v>25</v>
      </c>
      <c r="P33" s="109">
        <f t="shared" si="0"/>
        <v>0</v>
      </c>
    </row>
    <row r="34" spans="1:18" ht="15.75">
      <c r="A34" s="103">
        <v>26</v>
      </c>
      <c r="B34" s="104"/>
      <c r="O34" s="103">
        <v>26</v>
      </c>
      <c r="P34" s="109">
        <f t="shared" si="0"/>
        <v>0</v>
      </c>
    </row>
    <row r="35" spans="1:18" ht="15.75">
      <c r="A35" s="103">
        <v>27</v>
      </c>
      <c r="B35" s="104"/>
      <c r="O35" s="103">
        <v>27</v>
      </c>
      <c r="P35" s="109">
        <f t="shared" si="0"/>
        <v>0</v>
      </c>
    </row>
    <row r="36" spans="1:18" ht="15.75">
      <c r="A36" s="103">
        <v>28</v>
      </c>
      <c r="B36" s="104"/>
      <c r="O36" s="103">
        <v>28</v>
      </c>
      <c r="P36" s="109">
        <f t="shared" si="0"/>
        <v>0</v>
      </c>
    </row>
    <row r="37" spans="1:18" ht="18">
      <c r="A37" s="103">
        <v>29</v>
      </c>
      <c r="B37" s="104"/>
      <c r="M37" s="10"/>
      <c r="N37" s="10"/>
      <c r="O37" s="103">
        <v>29</v>
      </c>
      <c r="P37" s="109">
        <f t="shared" si="0"/>
        <v>0</v>
      </c>
    </row>
    <row r="38" spans="1:18" ht="15.75">
      <c r="A38" s="103">
        <v>30</v>
      </c>
      <c r="B38" s="104"/>
      <c r="O38" s="103">
        <v>30</v>
      </c>
      <c r="P38" s="109">
        <f t="shared" si="0"/>
        <v>0</v>
      </c>
    </row>
    <row r="39" spans="1:18" ht="15.75">
      <c r="A39" s="103">
        <v>31</v>
      </c>
      <c r="B39" s="104"/>
      <c r="O39" s="103">
        <v>31</v>
      </c>
      <c r="P39" s="109">
        <f t="shared" si="0"/>
        <v>0</v>
      </c>
    </row>
    <row r="40" spans="1:18" ht="15.75">
      <c r="A40" s="103">
        <v>32</v>
      </c>
      <c r="B40" s="104"/>
      <c r="O40" s="103">
        <v>32</v>
      </c>
      <c r="P40" s="109">
        <f t="shared" si="0"/>
        <v>0</v>
      </c>
    </row>
    <row r="41" spans="1:18" ht="15.75">
      <c r="A41" s="103">
        <v>33</v>
      </c>
      <c r="B41" s="104"/>
      <c r="O41" s="110">
        <f>$A$41</f>
        <v>33</v>
      </c>
      <c r="P41" s="109">
        <f>$B$41</f>
        <v>0</v>
      </c>
    </row>
    <row r="42" spans="1:18">
      <c r="R42" s="15"/>
    </row>
  </sheetData>
  <sheetProtection password="C7B7" sheet="1" objects="1" scenarios="1" pivotTables="0"/>
  <protectedRanges>
    <protectedRange sqref="O10:P40 P41 R42" name="Диапазон1"/>
    <protectedRange sqref="A9:B41" name="Диапазон1_1"/>
  </protectedRanges>
  <mergeCells count="12">
    <mergeCell ref="F33:J33"/>
    <mergeCell ref="D21:F21"/>
    <mergeCell ref="D6:N6"/>
    <mergeCell ref="A3:B7"/>
    <mergeCell ref="G8:J8"/>
    <mergeCell ref="I21:M21"/>
    <mergeCell ref="D3:M3"/>
    <mergeCell ref="A1:B2"/>
    <mergeCell ref="O1:P2"/>
    <mergeCell ref="D2:M2"/>
    <mergeCell ref="D8:F8"/>
    <mergeCell ref="O3:P7"/>
  </mergeCells>
  <hyperlinks>
    <hyperlink ref="P9" location="'1'!A1" display="'1'!A1"/>
    <hyperlink ref="P10" location="'2'!A1" display="'2'!A1"/>
    <hyperlink ref="P11" location="'3'!A1" display="'3'!A1"/>
    <hyperlink ref="P12" location="'4'!A1" display="'4'!A1"/>
    <hyperlink ref="P13" location="'5'!A1" display="'5'!A1"/>
    <hyperlink ref="P14" location="'6'!A1" display="'6'!A1"/>
    <hyperlink ref="P15" location="'7'!A1" display="'7'!A1"/>
    <hyperlink ref="P16" location="'8'!A1" display="'8'!A1"/>
    <hyperlink ref="P17" location="'9'!A1" display="'9'!A1"/>
    <hyperlink ref="P18" location="'10'!A1" display="'10'!A1"/>
    <hyperlink ref="P19" location="'11'!A1" display="'11'!A1"/>
    <hyperlink ref="P20" location="'12'!A1" display="'12'!A1"/>
    <hyperlink ref="P21" location="'13'!A1" display="'13'!A1"/>
    <hyperlink ref="P22" location="'14'!A1" display="'14'!A1"/>
    <hyperlink ref="P23" location="'15'!A1" display="'15'!A1"/>
    <hyperlink ref="P24" location="'16'!A1" display="'16'!A1"/>
    <hyperlink ref="P25" location="'17'!A1" display="'17'!A1"/>
    <hyperlink ref="P26" location="'18'!A1" display="'18'!A1"/>
    <hyperlink ref="P27" location="'19'!A1" display="'19'!A1"/>
    <hyperlink ref="P28" location="'20'!A1" display="'20'!A1"/>
    <hyperlink ref="P29" location="'21'!A1" display="'21'!A1"/>
    <hyperlink ref="P30" location="'22'!A1" display="'22'!A1"/>
    <hyperlink ref="P31" location="'23'!A1" display="'23'!A1"/>
    <hyperlink ref="P32" location="'24'!A1" display="'24'!A1"/>
    <hyperlink ref="P33" location="'25'!A1" display="'25'!A1"/>
    <hyperlink ref="P34" location="'26'!A1" display="'26'!A1"/>
    <hyperlink ref="P35" location="'27'!A1" display="'27'!A1"/>
    <hyperlink ref="P36" location="'28'!A1" display="'28'!A1"/>
    <hyperlink ref="P37" location="'29'!A1" display="'29'!A1"/>
    <hyperlink ref="P38" location="'30'!A1" display="'30'!A1"/>
    <hyperlink ref="P39" location="'31'!A1" display="'31'!A1"/>
    <hyperlink ref="P40" location="'32'!A1" display="'32'!A1"/>
    <hyperlink ref="P41" location="'33'!A1" display="'33'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7030A0"/>
  </sheetPr>
  <dimension ref="A1:R39"/>
  <sheetViews>
    <sheetView topLeftCell="A7" workbookViewId="0">
      <selection activeCell="F36" sqref="F36"/>
    </sheetView>
  </sheetViews>
  <sheetFormatPr defaultRowHeight="15"/>
  <cols>
    <col min="2" max="2" width="14" customWidth="1"/>
    <col min="3" max="3" width="12.85546875" customWidth="1"/>
    <col min="4" max="4" width="13.28515625" customWidth="1"/>
    <col min="5" max="5" width="12.42578125" customWidth="1"/>
    <col min="9" max="9" width="12.5703125" customWidth="1"/>
    <col min="10" max="11" width="13.5703125" customWidth="1"/>
    <col min="12" max="12" width="12.5703125" customWidth="1"/>
    <col min="13" max="13" width="11.28515625" customWidth="1"/>
  </cols>
  <sheetData>
    <row r="1" spans="1:18" ht="66.7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</row>
    <row r="2" spans="1:18" ht="23.25">
      <c r="D2" s="285">
        <f>'1 четверть'!$B$10</f>
        <v>0</v>
      </c>
      <c r="E2" s="285"/>
      <c r="F2" s="285"/>
      <c r="G2" s="285"/>
      <c r="H2" s="285"/>
      <c r="I2" s="285"/>
    </row>
    <row r="4" spans="1:18" ht="18">
      <c r="A4" s="12"/>
      <c r="B4" s="279" t="s">
        <v>89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</row>
    <row r="5" spans="1:18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8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четверть'!$Q$10</f>
        <v>0</v>
      </c>
      <c r="K6" s="33">
        <f>'2 четверть'!$Q$10</f>
        <v>0</v>
      </c>
      <c r="L6" s="33">
        <f>'3 четверть'!$Q$10</f>
        <v>0</v>
      </c>
      <c r="M6" s="33">
        <f>'конец года'!$Q$10</f>
        <v>0</v>
      </c>
    </row>
    <row r="7" spans="1:18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четверть'!$P$10</f>
        <v>0</v>
      </c>
      <c r="K7" s="29">
        <f>'2 четверть'!$P$10</f>
        <v>0</v>
      </c>
      <c r="L7" s="29">
        <f>'3 четверть'!$P$10</f>
        <v>0</v>
      </c>
      <c r="M7" s="29">
        <f>'конец года'!$P$10</f>
        <v>0</v>
      </c>
    </row>
    <row r="8" spans="1:18" ht="18.75">
      <c r="A8" s="34" t="s">
        <v>90</v>
      </c>
      <c r="B8" s="24">
        <f>'1 четверть'!$C$10</f>
        <v>0</v>
      </c>
      <c r="C8" s="24">
        <f>'2 четверть'!$C$10</f>
        <v>0</v>
      </c>
      <c r="D8" s="24">
        <f>'3 четверть'!$C$10</f>
        <v>0</v>
      </c>
      <c r="E8" s="24">
        <f>'конец года'!$C$10</f>
        <v>0</v>
      </c>
      <c r="F8" s="12"/>
      <c r="G8" s="12"/>
      <c r="H8" s="278" t="s">
        <v>38</v>
      </c>
      <c r="I8" s="278"/>
      <c r="J8" s="29">
        <f>'1 четверть'!$O$10</f>
        <v>0</v>
      </c>
      <c r="K8" s="29">
        <f>'2 четверть'!$O$10</f>
        <v>0</v>
      </c>
      <c r="L8" s="29">
        <f>'3 четверть'!$O$10</f>
        <v>0</v>
      </c>
      <c r="M8" s="29">
        <f>'конец года'!$O$10</f>
        <v>0</v>
      </c>
    </row>
    <row r="9" spans="1:18" ht="18.75">
      <c r="A9" s="36" t="s">
        <v>92</v>
      </c>
      <c r="B9" s="136" t="str">
        <f>'1 четверть'!$Z$10</f>
        <v/>
      </c>
      <c r="C9" s="136" t="str">
        <f>'2 четверть'!$Z$10</f>
        <v/>
      </c>
      <c r="D9" s="136" t="str">
        <f>'3 четверть'!$Z$10</f>
        <v/>
      </c>
      <c r="E9" s="136" t="str">
        <f>'конец года'!$Z$10</f>
        <v/>
      </c>
      <c r="F9" s="12"/>
      <c r="G9" s="12"/>
      <c r="H9" s="278" t="s">
        <v>39</v>
      </c>
      <c r="I9" s="278"/>
      <c r="J9" s="29">
        <f>'1 четверть'!$N$10</f>
        <v>0</v>
      </c>
      <c r="K9" s="29">
        <f>'2 четверть'!$N$10</f>
        <v>0</v>
      </c>
      <c r="L9" s="29">
        <f>'3 четверть'!$N$10</f>
        <v>0</v>
      </c>
      <c r="M9" s="29">
        <f>'конец года'!$N$10</f>
        <v>0</v>
      </c>
    </row>
    <row r="10" spans="1:18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четверть'!$M$10</f>
        <v>0</v>
      </c>
      <c r="K10" s="29">
        <f>'2 четверть'!$M$10</f>
        <v>0</v>
      </c>
      <c r="L10" s="29">
        <f>'3 четверть'!$M$10</f>
        <v>0</v>
      </c>
      <c r="M10" s="29">
        <f>'конец года'!$M$10</f>
        <v>0</v>
      </c>
    </row>
    <row r="11" spans="1:18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8" ht="18">
      <c r="A12" s="12"/>
      <c r="B12" s="12"/>
      <c r="C12" s="12"/>
      <c r="D12" s="12"/>
      <c r="E12" s="12"/>
      <c r="F12" s="12"/>
      <c r="G12" s="12"/>
      <c r="H12" s="279" t="s">
        <v>77</v>
      </c>
      <c r="I12" s="279"/>
      <c r="J12" s="279"/>
      <c r="K12" s="12"/>
      <c r="L12" s="12"/>
      <c r="M12" s="12"/>
    </row>
    <row r="13" spans="1:18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8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8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четверть'!$Y$10</f>
        <v/>
      </c>
      <c r="K15" s="24" t="str">
        <f>'2 четверть'!$Y$10</f>
        <v/>
      </c>
      <c r="L15" s="24" t="str">
        <f>'3 четверть'!$Y$10</f>
        <v/>
      </c>
      <c r="M15" s="24" t="str">
        <f>'конец года'!$Y$10</f>
        <v/>
      </c>
    </row>
    <row r="16" spans="1:18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279" t="s">
        <v>83</v>
      </c>
      <c r="I17" s="284"/>
      <c r="J17" s="284"/>
      <c r="K17" s="284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четверть'!$R$10</f>
        <v>0</v>
      </c>
      <c r="K20" s="41">
        <f>'2 четверть'!$R$10</f>
        <v>0</v>
      </c>
      <c r="L20" s="41">
        <f>'3 четверть'!$R$10</f>
        <v>0</v>
      </c>
      <c r="M20" s="41">
        <f>'конец года'!$R$10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четверть'!$S$10</f>
        <v>0</v>
      </c>
      <c r="K21" s="24">
        <f>'2 четверть'!$S$10</f>
        <v>0</v>
      </c>
      <c r="L21" s="24">
        <f>'3 четверть'!$S$10</f>
        <v>0</v>
      </c>
      <c r="M21" s="24">
        <f>'конец года'!$S$10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четверть'!$T$10</f>
        <v>0</v>
      </c>
      <c r="K22" s="24">
        <f>'2 четверть'!$T$10</f>
        <v>0</v>
      </c>
      <c r="L22" s="24">
        <f>'3 четверть'!$T$10</f>
        <v>0</v>
      </c>
      <c r="M22" s="24">
        <f>'конец года'!$T$10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четверть'!$U$10</f>
        <v>0</v>
      </c>
      <c r="K23" s="24">
        <f>'2 четверть'!$U$10</f>
        <v>0</v>
      </c>
      <c r="L23" s="24">
        <f>'3 четверть'!$U$10</f>
        <v>0</v>
      </c>
      <c r="M23" s="24">
        <f>'конец года'!$U$10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четверть'!$V$10</f>
        <v>0</v>
      </c>
      <c r="K24" s="24">
        <f>'2 четверть'!$V$10</f>
        <v>0</v>
      </c>
      <c r="L24" s="24">
        <f>'3 четверть'!$V$10</f>
        <v>0</v>
      </c>
      <c r="M24" s="24">
        <f>'конец года'!$V$10</f>
        <v>0</v>
      </c>
    </row>
    <row r="25" spans="1:13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</row>
    <row r="26" spans="1:13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</row>
    <row r="27" spans="1:13" ht="17.2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>
      <c r="A28" s="291" t="b">
        <f>IF(E9="!",Лист7!B53,IF(B26="справился.",Лист7!B46,IF(B26="не справился.",Лист7!B50)))</f>
        <v>0</v>
      </c>
      <c r="B28" s="291"/>
      <c r="C28" s="291"/>
      <c r="D28" s="291"/>
      <c r="E28" s="291"/>
      <c r="F28" s="291"/>
      <c r="G28" s="12"/>
      <c r="H28" s="12"/>
      <c r="I28" s="12"/>
      <c r="J28" s="12"/>
      <c r="K28" s="12"/>
      <c r="L28" s="12"/>
      <c r="M28" s="12"/>
    </row>
    <row r="29" spans="1:13" ht="15" customHeight="1">
      <c r="A29" s="291"/>
      <c r="B29" s="291"/>
      <c r="C29" s="291"/>
      <c r="D29" s="291"/>
      <c r="E29" s="291"/>
      <c r="F29" s="291"/>
      <c r="G29" s="12"/>
      <c r="H29" s="12"/>
      <c r="I29" s="12"/>
      <c r="J29" s="12"/>
      <c r="K29" s="12"/>
      <c r="L29" s="12"/>
      <c r="M29" s="12"/>
    </row>
    <row r="30" spans="1:13" ht="15" customHeight="1">
      <c r="A30" s="291"/>
      <c r="B30" s="291"/>
      <c r="C30" s="291"/>
      <c r="D30" s="291"/>
      <c r="E30" s="291"/>
      <c r="F30" s="291"/>
      <c r="G30" s="12"/>
      <c r="H30" s="12"/>
      <c r="I30" s="12"/>
      <c r="J30" s="12"/>
      <c r="K30" s="12"/>
      <c r="L30" s="12"/>
      <c r="M30" s="12"/>
    </row>
    <row r="31" spans="1:13" ht="15" customHeight="1">
      <c r="A31" s="291"/>
      <c r="B31" s="291"/>
      <c r="C31" s="291"/>
      <c r="D31" s="291"/>
      <c r="E31" s="291"/>
      <c r="F31" s="291"/>
      <c r="G31" s="12"/>
      <c r="H31" s="12"/>
      <c r="I31" s="12"/>
      <c r="J31" s="12"/>
      <c r="K31" s="12"/>
      <c r="L31" s="12"/>
      <c r="M31" s="12"/>
    </row>
    <row r="32" spans="1:13" ht="15" customHeight="1">
      <c r="A32" s="291"/>
      <c r="B32" s="291"/>
      <c r="C32" s="291"/>
      <c r="D32" s="291"/>
      <c r="E32" s="291"/>
      <c r="F32" s="291"/>
      <c r="G32" s="12"/>
      <c r="H32" s="12"/>
      <c r="I32" s="12"/>
      <c r="J32" s="12"/>
      <c r="K32" s="12"/>
      <c r="L32" s="12"/>
      <c r="M32" s="12"/>
    </row>
    <row r="33" spans="1:13" ht="13.5" customHeight="1">
      <c r="A33" s="291"/>
      <c r="B33" s="291"/>
      <c r="C33" s="291"/>
      <c r="D33" s="291"/>
      <c r="E33" s="291"/>
      <c r="F33" s="291"/>
      <c r="G33" s="12"/>
      <c r="H33" s="12"/>
      <c r="I33" s="12"/>
      <c r="J33" s="12"/>
      <c r="K33" s="12"/>
      <c r="L33" s="12"/>
      <c r="M33" s="12"/>
    </row>
    <row r="34" spans="1:13" ht="15" customHeight="1">
      <c r="A34" s="291"/>
      <c r="B34" s="291"/>
      <c r="C34" s="291"/>
      <c r="D34" s="291"/>
      <c r="E34" s="291"/>
      <c r="F34" s="291"/>
      <c r="G34" s="12"/>
      <c r="H34" s="12"/>
      <c r="I34" s="12"/>
      <c r="J34" s="12"/>
      <c r="K34" s="12"/>
      <c r="L34" s="12"/>
      <c r="M34" s="12"/>
    </row>
    <row r="35" spans="1:13" ht="15" customHeight="1">
      <c r="A35" s="143"/>
      <c r="B35" s="143"/>
      <c r="C35" s="143"/>
      <c r="D35" s="143"/>
      <c r="E35" s="143"/>
      <c r="F35" s="143"/>
      <c r="G35" s="12"/>
      <c r="H35" s="12"/>
      <c r="I35" s="12"/>
      <c r="J35" s="12"/>
      <c r="K35" s="12"/>
      <c r="L35" s="12"/>
      <c r="M35" s="12"/>
    </row>
    <row r="36" spans="1:13" ht="15" customHeight="1">
      <c r="A36" s="143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</row>
    <row r="37" spans="1:13" ht="15" customHeight="1">
      <c r="A37" s="143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</row>
    <row r="38" spans="1:13" ht="15" customHeight="1">
      <c r="A38" s="143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</row>
    <row r="39" spans="1:13" ht="15" customHeight="1">
      <c r="A39" s="143"/>
      <c r="B39" s="143"/>
      <c r="C39" s="143"/>
      <c r="D39" s="143"/>
      <c r="E39" s="143"/>
      <c r="F39" s="143"/>
      <c r="G39" s="12"/>
      <c r="H39" s="12"/>
      <c r="I39" s="12"/>
      <c r="J39" s="12"/>
      <c r="K39" s="12"/>
      <c r="L39" s="12"/>
      <c r="M39" s="12"/>
    </row>
  </sheetData>
  <sheetProtection password="C7B7" sheet="1" objects="1" scenarios="1" pivotTables="0"/>
  <protectedRanges>
    <protectedRange sqref="H6:M10" name="Диапазон5"/>
    <protectedRange sqref="H21:M24" name="Диапазон5_3"/>
  </protectedRanges>
  <mergeCells count="20">
    <mergeCell ref="H20:I20"/>
    <mergeCell ref="H21:I21"/>
    <mergeCell ref="H17:K17"/>
    <mergeCell ref="A1:R1"/>
    <mergeCell ref="H4:K4"/>
    <mergeCell ref="H6:I6"/>
    <mergeCell ref="H7:I7"/>
    <mergeCell ref="H8:I8"/>
    <mergeCell ref="H9:I9"/>
    <mergeCell ref="H10:I10"/>
    <mergeCell ref="H12:J12"/>
    <mergeCell ref="H15:I15"/>
    <mergeCell ref="D2:I2"/>
    <mergeCell ref="B4:F4"/>
    <mergeCell ref="H22:I22"/>
    <mergeCell ref="H23:I23"/>
    <mergeCell ref="H24:I24"/>
    <mergeCell ref="A25:F25"/>
    <mergeCell ref="A28:F34"/>
    <mergeCell ref="B26:E26"/>
  </mergeCells>
  <conditionalFormatting sqref="B9:E9">
    <cfRule type="cellIs" dxfId="469" priority="8" operator="equal">
      <formula>"+"</formula>
    </cfRule>
    <cfRule type="cellIs" dxfId="468" priority="9" operator="equal">
      <formula>"!"</formula>
    </cfRule>
    <cfRule type="cellIs" dxfId="467" priority="10" operator="equal">
      <formula>"-"</formula>
    </cfRule>
    <cfRule type="cellIs" dxfId="466" priority="11" operator="equal">
      <formula>"+"</formula>
    </cfRule>
    <cfRule type="cellIs" dxfId="465" priority="19" operator="equal">
      <formula>2</formula>
    </cfRule>
    <cfRule type="cellIs" dxfId="464" priority="20" operator="equal">
      <formula>3</formula>
    </cfRule>
    <cfRule type="cellIs" dxfId="463" priority="21" operator="equal">
      <formula>4</formula>
    </cfRule>
    <cfRule type="cellIs" dxfId="462" priority="22" operator="equal">
      <formula>5</formula>
    </cfRule>
  </conditionalFormatting>
  <conditionalFormatting sqref="J6:M10 J20:M24 J15:M15">
    <cfRule type="cellIs" dxfId="461" priority="18" operator="equal">
      <formula>0</formula>
    </cfRule>
  </conditionalFormatting>
  <conditionalFormatting sqref="B26">
    <cfRule type="cellIs" dxfId="460" priority="4" operator="equal">
      <formula>"справился."</formula>
    </cfRule>
  </conditionalFormatting>
  <conditionalFormatting sqref="A26:B34 F26:F34 C27:E34">
    <cfRule type="containsText" dxfId="459" priority="3" operator="containsText" text="ложь">
      <formula>NOT(ISERROR(SEARCH("ложь",A26)))</formula>
    </cfRule>
  </conditionalFormatting>
  <conditionalFormatting sqref="B26:E26">
    <cfRule type="containsText" dxfId="458" priority="2" operator="containsText" text="справился на повышенном уровне.">
      <formula>NOT(ISERROR(SEARCH("справился на повышенном уровне.",B26)))</formula>
    </cfRule>
    <cfRule type="containsText" dxfId="457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7030A0"/>
  </sheetPr>
  <dimension ref="A1:R35"/>
  <sheetViews>
    <sheetView topLeftCell="A7" workbookViewId="0">
      <selection activeCell="O30" sqref="O30"/>
    </sheetView>
  </sheetViews>
  <sheetFormatPr defaultRowHeight="15"/>
  <cols>
    <col min="2" max="2" width="13.5703125" customWidth="1"/>
    <col min="3" max="3" width="12.7109375" customWidth="1"/>
    <col min="4" max="4" width="12.85546875" customWidth="1"/>
    <col min="5" max="5" width="12.140625" customWidth="1"/>
    <col min="9" max="9" width="12.7109375" customWidth="1"/>
    <col min="10" max="10" width="13" customWidth="1"/>
    <col min="11" max="11" width="12.7109375" customWidth="1"/>
    <col min="12" max="12" width="12.140625" customWidth="1"/>
    <col min="13" max="13" width="12" customWidth="1"/>
  </cols>
  <sheetData>
    <row r="1" spans="1:18" ht="73.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</row>
    <row r="2" spans="1:18" ht="23.25">
      <c r="E2" s="285">
        <f>'1 четверть'!$B$11</f>
        <v>0</v>
      </c>
      <c r="F2" s="285"/>
      <c r="G2" s="285"/>
      <c r="H2" s="285"/>
      <c r="I2" s="285"/>
    </row>
    <row r="4" spans="1:18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8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8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четверть'!$Q$11</f>
        <v>0</v>
      </c>
      <c r="K6" s="33">
        <f>'2 четверть'!$Q$11</f>
        <v>0</v>
      </c>
      <c r="L6" s="33">
        <f>'3 четверть'!$Q$11</f>
        <v>0</v>
      </c>
      <c r="M6" s="33">
        <f>'конец года'!$Q$11</f>
        <v>0</v>
      </c>
      <c r="N6" s="12"/>
    </row>
    <row r="7" spans="1:18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четверть'!$P$11</f>
        <v>0</v>
      </c>
      <c r="K7" s="29">
        <f>'2 четверть'!$P$11</f>
        <v>0</v>
      </c>
      <c r="L7" s="29">
        <f>'3 четверть'!$P$11</f>
        <v>0</v>
      </c>
      <c r="M7" s="29">
        <f>'конец года'!$P$11</f>
        <v>0</v>
      </c>
      <c r="N7" s="12"/>
    </row>
    <row r="8" spans="1:18" ht="18.75">
      <c r="A8" s="34" t="s">
        <v>90</v>
      </c>
      <c r="B8" s="24">
        <f>'1 четверть'!$C$11</f>
        <v>0</v>
      </c>
      <c r="C8" s="24">
        <f>'2 четверть'!$C$11</f>
        <v>0</v>
      </c>
      <c r="D8" s="24">
        <f>'3 четверть'!$C$11</f>
        <v>0</v>
      </c>
      <c r="E8" s="24">
        <f>'конец года'!$C$11</f>
        <v>0</v>
      </c>
      <c r="F8" s="12"/>
      <c r="G8" s="12"/>
      <c r="H8" s="278" t="s">
        <v>38</v>
      </c>
      <c r="I8" s="278"/>
      <c r="J8" s="29">
        <f>'1 четверть'!$O$11</f>
        <v>0</v>
      </c>
      <c r="K8" s="29">
        <f>'2 четверть'!$O$11</f>
        <v>0</v>
      </c>
      <c r="L8" s="29">
        <f>'3 четверть'!$O$11</f>
        <v>0</v>
      </c>
      <c r="M8" s="29">
        <f>'конец года'!$O$11</f>
        <v>0</v>
      </c>
      <c r="N8" s="12"/>
    </row>
    <row r="9" spans="1:18" ht="18.75">
      <c r="A9" s="36" t="s">
        <v>92</v>
      </c>
      <c r="B9" s="136" t="str">
        <f>'1 четверть'!$Z$11</f>
        <v/>
      </c>
      <c r="C9" s="136" t="str">
        <f>'2 четверть'!$Z$11</f>
        <v/>
      </c>
      <c r="D9" s="136" t="str">
        <f>'3 четверть'!$Z$11</f>
        <v/>
      </c>
      <c r="E9" s="136" t="str">
        <f>'конец года'!$Z$11</f>
        <v/>
      </c>
      <c r="F9" s="12"/>
      <c r="G9" s="12"/>
      <c r="H9" s="278" t="s">
        <v>39</v>
      </c>
      <c r="I9" s="278"/>
      <c r="J9" s="29">
        <f>'1 четверть'!$N$11</f>
        <v>0</v>
      </c>
      <c r="K9" s="29">
        <f>'2 четверть'!$N$11</f>
        <v>0</v>
      </c>
      <c r="L9" s="29">
        <f>'3 четверть'!$N$11</f>
        <v>0</v>
      </c>
      <c r="M9" s="29">
        <f>'конец года'!$N$11</f>
        <v>0</v>
      </c>
      <c r="N9" s="12"/>
    </row>
    <row r="10" spans="1:18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четверть'!$M$11</f>
        <v>0</v>
      </c>
      <c r="K10" s="29">
        <f>'2 четверть'!$M$11</f>
        <v>0</v>
      </c>
      <c r="L10" s="29">
        <f>'3 четверть'!$M$11</f>
        <v>0</v>
      </c>
      <c r="M10" s="29">
        <f>'конец года'!$M$11</f>
        <v>0</v>
      </c>
      <c r="N10" s="12"/>
    </row>
    <row r="11" spans="1:18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8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8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четверть'!$Y$11</f>
        <v/>
      </c>
      <c r="K15" s="24" t="str">
        <f>'2 четверть'!$Y$11</f>
        <v/>
      </c>
      <c r="L15" s="24" t="str">
        <f>'3 четверть'!$Y$11</f>
        <v/>
      </c>
      <c r="M15" s="24" t="str">
        <f>'конец года'!$Y$11</f>
        <v/>
      </c>
      <c r="N15" s="12"/>
    </row>
    <row r="16" spans="1:18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четверть'!$R$11</f>
        <v>0</v>
      </c>
      <c r="K20" s="41">
        <f>'2 четверть'!$R$11</f>
        <v>0</v>
      </c>
      <c r="L20" s="41">
        <f>'3 четверть'!$R$11</f>
        <v>0</v>
      </c>
      <c r="M20" s="41">
        <f>'конец года'!$R$11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четверть'!$S$11</f>
        <v>0</v>
      </c>
      <c r="K21" s="24">
        <f>'2 четверть'!$S$11</f>
        <v>0</v>
      </c>
      <c r="L21" s="24">
        <f>'3 четверть'!$S$11</f>
        <v>0</v>
      </c>
      <c r="M21" s="24">
        <f>'конец года'!$S$11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четверть'!$T$11</f>
        <v>0</v>
      </c>
      <c r="K22" s="24">
        <f>'2 четверть'!$T$11</f>
        <v>0</v>
      </c>
      <c r="L22" s="24">
        <f>'3 четверть'!$T$11</f>
        <v>0</v>
      </c>
      <c r="M22" s="24">
        <f>'конец года'!$T$11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четверть'!$U$11</f>
        <v>0</v>
      </c>
      <c r="K23" s="24">
        <f>'2 четверть'!$U$11</f>
        <v>0</v>
      </c>
      <c r="L23" s="24">
        <f>'3 четверть'!$U$11</f>
        <v>0</v>
      </c>
      <c r="M23" s="24">
        <f>'конец года'!$U$11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четверть'!$V$11</f>
        <v>0</v>
      </c>
      <c r="K24" s="24">
        <f>'2 четверть'!$V$11</f>
        <v>0</v>
      </c>
      <c r="L24" s="24">
        <f>'3 четверть'!$V$11</f>
        <v>0</v>
      </c>
      <c r="M24" s="24">
        <f>'конец года'!$V$11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.75">
      <c r="A27" s="12"/>
      <c r="B27" s="144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286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286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286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286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286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286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286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286"/>
      <c r="H35" s="12"/>
      <c r="I35" s="12"/>
      <c r="J35" s="12"/>
      <c r="K35" s="12"/>
      <c r="L35" s="12"/>
      <c r="M35" s="12"/>
      <c r="N35" s="12"/>
    </row>
  </sheetData>
  <sheetProtection password="C7B7" sheet="1" objects="1" scenarios="1" pivotTables="0"/>
  <protectedRanges>
    <protectedRange sqref="H6:M10" name="Диапазон5"/>
    <protectedRange sqref="H21:M24" name="Диапазон5_3"/>
  </protectedRanges>
  <mergeCells count="18">
    <mergeCell ref="B1:R1"/>
    <mergeCell ref="H4:K4"/>
    <mergeCell ref="H6:I6"/>
    <mergeCell ref="E2:I2"/>
    <mergeCell ref="B4:F4"/>
    <mergeCell ref="A28:G35"/>
    <mergeCell ref="H7:I7"/>
    <mergeCell ref="H20:I20"/>
    <mergeCell ref="H21:I21"/>
    <mergeCell ref="H22:I22"/>
    <mergeCell ref="H23:I23"/>
    <mergeCell ref="H8:I8"/>
    <mergeCell ref="H9:I9"/>
    <mergeCell ref="H10:I10"/>
    <mergeCell ref="H15:I15"/>
    <mergeCell ref="H24:I24"/>
    <mergeCell ref="A25:F25"/>
    <mergeCell ref="B26:E26"/>
  </mergeCells>
  <conditionalFormatting sqref="B9:E9">
    <cfRule type="cellIs" dxfId="456" priority="8" operator="equal">
      <formula>"!"</formula>
    </cfRule>
    <cfRule type="cellIs" dxfId="455" priority="9" operator="equal">
      <formula>"+"</formula>
    </cfRule>
    <cfRule type="cellIs" dxfId="454" priority="10" operator="equal">
      <formula>"-"</formula>
    </cfRule>
    <cfRule type="cellIs" dxfId="453" priority="19" operator="equal">
      <formula>2</formula>
    </cfRule>
    <cfRule type="cellIs" dxfId="452" priority="20" operator="equal">
      <formula>3</formula>
    </cfRule>
    <cfRule type="cellIs" dxfId="451" priority="21" operator="equal">
      <formula>4</formula>
    </cfRule>
    <cfRule type="cellIs" dxfId="450" priority="22" operator="equal">
      <formula>5</formula>
    </cfRule>
  </conditionalFormatting>
  <conditionalFormatting sqref="J6:M10 J20:M24 J15:M15">
    <cfRule type="cellIs" dxfId="449" priority="18" operator="equal">
      <formula>0</formula>
    </cfRule>
  </conditionalFormatting>
  <conditionalFormatting sqref="B27">
    <cfRule type="cellIs" dxfId="448" priority="5" operator="equal">
      <formula>"не справился."</formula>
    </cfRule>
    <cfRule type="cellIs" dxfId="447" priority="6" operator="equal">
      <formula>"справился."</formula>
    </cfRule>
  </conditionalFormatting>
  <conditionalFormatting sqref="B26">
    <cfRule type="cellIs" dxfId="446" priority="4" operator="equal">
      <formula>"справился."</formula>
    </cfRule>
  </conditionalFormatting>
  <conditionalFormatting sqref="A26:B35 F26:G35 C27:E35">
    <cfRule type="containsText" dxfId="445" priority="3" operator="containsText" text="ложь">
      <formula>NOT(ISERROR(SEARCH("ложь",A26)))</formula>
    </cfRule>
  </conditionalFormatting>
  <conditionalFormatting sqref="B26:E26">
    <cfRule type="containsText" dxfId="444" priority="2" operator="containsText" text="справился на повышенном уровне.">
      <formula>NOT(ISERROR(SEARCH("справился на повышенном уровне.",B26)))</formula>
    </cfRule>
    <cfRule type="containsText" dxfId="443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7030A0"/>
  </sheetPr>
  <dimension ref="A1:S36"/>
  <sheetViews>
    <sheetView topLeftCell="A5" workbookViewId="0">
      <selection activeCell="B26" sqref="B26:E26"/>
    </sheetView>
  </sheetViews>
  <sheetFormatPr defaultRowHeight="15"/>
  <cols>
    <col min="2" max="2" width="14.140625" customWidth="1"/>
    <col min="3" max="3" width="13" customWidth="1"/>
    <col min="4" max="4" width="12.42578125" customWidth="1"/>
    <col min="5" max="5" width="12.140625" customWidth="1"/>
    <col min="10" max="10" width="12.5703125" customWidth="1"/>
    <col min="11" max="11" width="13.7109375" customWidth="1"/>
    <col min="12" max="12" width="12.28515625" customWidth="1"/>
    <col min="13" max="13" width="12" customWidth="1"/>
    <col min="14" max="14" width="11.7109375" customWidth="1"/>
  </cols>
  <sheetData>
    <row r="1" spans="1:19" ht="51.7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</row>
    <row r="2" spans="1:19" ht="23.25">
      <c r="F2" s="285">
        <f>'1 четверть'!$B$12</f>
        <v>0</v>
      </c>
      <c r="G2" s="285"/>
      <c r="H2" s="285"/>
      <c r="I2" s="285"/>
      <c r="J2" s="285"/>
    </row>
    <row r="4" spans="1:19" ht="18">
      <c r="B4" s="158" t="s">
        <v>146</v>
      </c>
      <c r="C4" s="158"/>
      <c r="D4" s="158"/>
      <c r="E4" s="158"/>
      <c r="F4" s="158"/>
      <c r="I4" s="158" t="s">
        <v>24</v>
      </c>
      <c r="J4" s="158"/>
      <c r="K4" s="158"/>
      <c r="L4" s="158"/>
    </row>
    <row r="5" spans="1:19" ht="15.75">
      <c r="A5" s="12"/>
      <c r="B5" s="12"/>
      <c r="C5" s="12"/>
      <c r="D5" s="12"/>
      <c r="E5" s="12"/>
      <c r="F5" s="12"/>
      <c r="G5" s="12"/>
      <c r="H5" s="12"/>
      <c r="I5" s="12"/>
      <c r="J5" s="12"/>
      <c r="K5" s="31" t="s">
        <v>65</v>
      </c>
      <c r="L5" s="31" t="s">
        <v>66</v>
      </c>
      <c r="M5" s="31" t="s">
        <v>67</v>
      </c>
      <c r="N5" s="31" t="s">
        <v>68</v>
      </c>
    </row>
    <row r="6" spans="1:19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12"/>
      <c r="I6" s="280" t="s">
        <v>37</v>
      </c>
      <c r="J6" s="280"/>
      <c r="K6" s="33">
        <f>'1 четверть'!$Q$12</f>
        <v>0</v>
      </c>
      <c r="L6" s="33">
        <f>'2 четверть'!$Q$12</f>
        <v>0</v>
      </c>
      <c r="M6" s="33">
        <f>'3 четверть'!$Q$12</f>
        <v>0</v>
      </c>
      <c r="N6" s="33">
        <f>'конец года'!$Q$12</f>
        <v>0</v>
      </c>
    </row>
    <row r="7" spans="1:19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12"/>
      <c r="I7" s="278" t="s">
        <v>36</v>
      </c>
      <c r="J7" s="278"/>
      <c r="K7" s="29">
        <f>'1 четверть'!$P$12</f>
        <v>0</v>
      </c>
      <c r="L7" s="29">
        <f>'2 четверть'!$P$12</f>
        <v>0</v>
      </c>
      <c r="M7" s="29">
        <f>'3 четверть'!$P$12</f>
        <v>0</v>
      </c>
      <c r="N7" s="29">
        <f>'конец года'!$P$12</f>
        <v>0</v>
      </c>
    </row>
    <row r="8" spans="1:19" ht="18.75">
      <c r="A8" s="34" t="s">
        <v>90</v>
      </c>
      <c r="B8" s="24">
        <f>'1 четверть'!$C$12</f>
        <v>0</v>
      </c>
      <c r="C8" s="24">
        <f>'2 четверть'!$C$12</f>
        <v>0</v>
      </c>
      <c r="D8" s="24">
        <f>'3 четверть'!$C$12</f>
        <v>0</v>
      </c>
      <c r="E8" s="24">
        <f>'конец года'!$C$12</f>
        <v>0</v>
      </c>
      <c r="F8" s="12"/>
      <c r="G8" s="12"/>
      <c r="H8" s="12"/>
      <c r="I8" s="278" t="s">
        <v>38</v>
      </c>
      <c r="J8" s="278"/>
      <c r="K8" s="29">
        <f>'1 четверть'!$O$12</f>
        <v>0</v>
      </c>
      <c r="L8" s="29">
        <f>'2 четверть'!$O$12</f>
        <v>0</v>
      </c>
      <c r="M8" s="29">
        <f>'3 четверть'!$O$12</f>
        <v>0</v>
      </c>
      <c r="N8" s="29">
        <f>'конец года'!$O$12</f>
        <v>0</v>
      </c>
    </row>
    <row r="9" spans="1:19" ht="18.75">
      <c r="A9" s="36" t="s">
        <v>92</v>
      </c>
      <c r="B9" s="136" t="str">
        <f>'1 четверть'!$Z$12</f>
        <v/>
      </c>
      <c r="C9" s="136" t="str">
        <f>'2 четверть'!$Z$12</f>
        <v/>
      </c>
      <c r="D9" s="136" t="str">
        <f>'3 четверть'!$Z$12</f>
        <v/>
      </c>
      <c r="E9" s="136" t="str">
        <f>'конец года'!$Z$12</f>
        <v/>
      </c>
      <c r="F9" s="12"/>
      <c r="G9" s="12"/>
      <c r="H9" s="12"/>
      <c r="I9" s="278" t="s">
        <v>39</v>
      </c>
      <c r="J9" s="278"/>
      <c r="K9" s="29">
        <f>'1 четверть'!$N$12</f>
        <v>0</v>
      </c>
      <c r="L9" s="29">
        <f>'2 четверть'!$N$12</f>
        <v>0</v>
      </c>
      <c r="M9" s="29">
        <f>'3 четверть'!$N$12</f>
        <v>0</v>
      </c>
      <c r="N9" s="29">
        <f>'конец года'!$N$12</f>
        <v>0</v>
      </c>
    </row>
    <row r="10" spans="1:19" ht="18.75">
      <c r="A10" s="12"/>
      <c r="B10" s="12"/>
      <c r="C10" s="12"/>
      <c r="D10" s="12"/>
      <c r="E10" s="12"/>
      <c r="F10" s="12"/>
      <c r="G10" s="12"/>
      <c r="H10" s="12"/>
      <c r="I10" s="278" t="s">
        <v>40</v>
      </c>
      <c r="J10" s="278"/>
      <c r="K10" s="29">
        <f>'1 четверть'!$M$12</f>
        <v>0</v>
      </c>
      <c r="L10" s="29">
        <f>'2 четверть'!$M$12</f>
        <v>0</v>
      </c>
      <c r="M10" s="29">
        <f>'3 четверть'!$M$12</f>
        <v>0</v>
      </c>
      <c r="N10" s="29">
        <f>'конец года'!$M$12</f>
        <v>0</v>
      </c>
    </row>
    <row r="11" spans="1:19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9" ht="18">
      <c r="A12" s="12"/>
      <c r="B12" s="12"/>
      <c r="C12" s="12"/>
      <c r="D12" s="12"/>
      <c r="E12" s="12"/>
      <c r="F12" s="12"/>
      <c r="G12" s="12"/>
      <c r="H12" s="12"/>
      <c r="I12" s="37" t="s">
        <v>77</v>
      </c>
      <c r="J12" s="37"/>
      <c r="K12" s="37"/>
      <c r="L12" s="12"/>
      <c r="M12" s="12"/>
      <c r="N12" s="12"/>
    </row>
    <row r="13" spans="1:19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9" ht="15.7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38" t="s">
        <v>65</v>
      </c>
      <c r="L14" s="38" t="s">
        <v>66</v>
      </c>
      <c r="M14" s="38" t="s">
        <v>67</v>
      </c>
      <c r="N14" s="38" t="s">
        <v>68</v>
      </c>
    </row>
    <row r="15" spans="1:19" ht="18.75">
      <c r="A15" s="12"/>
      <c r="B15" s="12"/>
      <c r="C15" s="12"/>
      <c r="D15" s="12"/>
      <c r="E15" s="12"/>
      <c r="F15" s="12"/>
      <c r="G15" s="12"/>
      <c r="H15" s="12"/>
      <c r="I15" s="283" t="s">
        <v>91</v>
      </c>
      <c r="J15" s="283"/>
      <c r="K15" s="24" t="str">
        <f>'1 четверть'!$Z$12</f>
        <v/>
      </c>
      <c r="L15" s="24" t="str">
        <f>'2 четверть'!$Y$12</f>
        <v/>
      </c>
      <c r="M15" s="24" t="str">
        <f>'3 четверть'!$Y$12</f>
        <v/>
      </c>
      <c r="N15" s="24" t="str">
        <f>'конец года'!$Y$12</f>
        <v/>
      </c>
    </row>
    <row r="16" spans="1:19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12"/>
      <c r="I17" s="37" t="s">
        <v>83</v>
      </c>
      <c r="J17" s="39"/>
      <c r="K17" s="39"/>
      <c r="L17" s="39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38" t="s">
        <v>65</v>
      </c>
      <c r="L19" s="38" t="s">
        <v>66</v>
      </c>
      <c r="M19" s="38" t="s">
        <v>67</v>
      </c>
      <c r="N19" s="38" t="s">
        <v>68</v>
      </c>
    </row>
    <row r="20" spans="1:14" ht="18.75">
      <c r="A20" s="12"/>
      <c r="B20" s="12"/>
      <c r="C20" s="12"/>
      <c r="D20" s="12"/>
      <c r="E20" s="12"/>
      <c r="F20" s="12"/>
      <c r="G20" s="12"/>
      <c r="H20" s="12"/>
      <c r="I20" s="281" t="s">
        <v>17</v>
      </c>
      <c r="J20" s="282"/>
      <c r="K20" s="41">
        <f>'1 четверть'!$R$12</f>
        <v>0</v>
      </c>
      <c r="L20" s="41">
        <f>'2 четверть'!$R$12</f>
        <v>0</v>
      </c>
      <c r="M20" s="41">
        <f>'3 четверть'!$R$12</f>
        <v>0</v>
      </c>
      <c r="N20" s="41">
        <f>'конец года'!$R$12</f>
        <v>0</v>
      </c>
    </row>
    <row r="21" spans="1:14" ht="18.75">
      <c r="A21" s="12"/>
      <c r="B21" s="12"/>
      <c r="C21" s="12"/>
      <c r="D21" s="12"/>
      <c r="E21" s="12"/>
      <c r="F21" s="12"/>
      <c r="G21" s="12"/>
      <c r="H21" s="12"/>
      <c r="I21" s="278" t="s">
        <v>56</v>
      </c>
      <c r="J21" s="278"/>
      <c r="K21" s="24">
        <f>'1 четверть'!$S$12</f>
        <v>0</v>
      </c>
      <c r="L21" s="24">
        <f>'2 четверть'!$S$12</f>
        <v>0</v>
      </c>
      <c r="M21" s="24">
        <f>'3 четверть'!$S$12</f>
        <v>0</v>
      </c>
      <c r="N21" s="24">
        <f>'конец года'!$S$12</f>
        <v>0</v>
      </c>
    </row>
    <row r="22" spans="1:14" ht="18.75">
      <c r="A22" s="12"/>
      <c r="B22" s="12"/>
      <c r="C22" s="12"/>
      <c r="D22" s="12"/>
      <c r="E22" s="12"/>
      <c r="F22" s="12"/>
      <c r="G22" s="12"/>
      <c r="H22" s="12"/>
      <c r="I22" s="278" t="s">
        <v>57</v>
      </c>
      <c r="J22" s="278"/>
      <c r="K22" s="24">
        <f>'1 четверть'!$T$12</f>
        <v>0</v>
      </c>
      <c r="L22" s="24">
        <f>'2 четверть'!$T$12</f>
        <v>0</v>
      </c>
      <c r="M22" s="24">
        <f>'3 четверть'!$T$12</f>
        <v>0</v>
      </c>
      <c r="N22" s="24">
        <f>'конец года'!$T$12</f>
        <v>0</v>
      </c>
    </row>
    <row r="23" spans="1:14" ht="18.75">
      <c r="A23" s="12"/>
      <c r="B23" s="12"/>
      <c r="C23" s="12"/>
      <c r="D23" s="12"/>
      <c r="E23" s="12"/>
      <c r="F23" s="12"/>
      <c r="G23" s="12"/>
      <c r="H23" s="12"/>
      <c r="I23" s="278" t="s">
        <v>58</v>
      </c>
      <c r="J23" s="278"/>
      <c r="K23" s="24">
        <f>'1 четверть'!$U$12</f>
        <v>0</v>
      </c>
      <c r="L23" s="24">
        <f>'2 четверть'!$U$12</f>
        <v>0</v>
      </c>
      <c r="M23" s="24">
        <f>'3 четверть'!$U$12</f>
        <v>0</v>
      </c>
      <c r="N23" s="24">
        <f>'конец года'!$U$12</f>
        <v>0</v>
      </c>
    </row>
    <row r="24" spans="1:14" ht="18.75">
      <c r="A24" s="12"/>
      <c r="B24" s="12"/>
      <c r="C24" s="12"/>
      <c r="D24" s="12"/>
      <c r="E24" s="12"/>
      <c r="F24" s="12"/>
      <c r="G24" s="12"/>
      <c r="H24" s="12"/>
      <c r="I24" s="278" t="s">
        <v>59</v>
      </c>
      <c r="J24" s="278"/>
      <c r="K24" s="24">
        <f>'1 четверть'!$V$12</f>
        <v>0</v>
      </c>
      <c r="L24" s="24">
        <f>'2 четверть'!$V$12</f>
        <v>0</v>
      </c>
      <c r="M24" s="24">
        <f>'3 четверть'!$V$12</f>
        <v>0</v>
      </c>
      <c r="N24" s="24">
        <f>'конец года'!$V$12</f>
        <v>0</v>
      </c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143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  <c r="N36" s="12"/>
    </row>
  </sheetData>
  <sheetProtection password="C7B7" sheet="1" objects="1" scenarios="1" pivotTables="0"/>
  <protectedRanges>
    <protectedRange sqref="I6:N10" name="Диапазон5"/>
    <protectedRange sqref="I21:N24" name="Диапазон5_3"/>
  </protectedRanges>
  <mergeCells count="18">
    <mergeCell ref="B1:S1"/>
    <mergeCell ref="F2:J2"/>
    <mergeCell ref="I4:L4"/>
    <mergeCell ref="I6:J6"/>
    <mergeCell ref="A25:F25"/>
    <mergeCell ref="A28:F35"/>
    <mergeCell ref="B4:F4"/>
    <mergeCell ref="I24:J24"/>
    <mergeCell ref="I8:J8"/>
    <mergeCell ref="I9:J9"/>
    <mergeCell ref="I10:J10"/>
    <mergeCell ref="I15:J15"/>
    <mergeCell ref="I20:J20"/>
    <mergeCell ref="I21:J21"/>
    <mergeCell ref="I7:J7"/>
    <mergeCell ref="I22:J22"/>
    <mergeCell ref="I23:J23"/>
    <mergeCell ref="B26:E26"/>
  </mergeCells>
  <conditionalFormatting sqref="B9:E9">
    <cfRule type="cellIs" dxfId="442" priority="15" operator="equal">
      <formula>"-"</formula>
    </cfRule>
    <cfRule type="cellIs" dxfId="441" priority="16" operator="equal">
      <formula>"!"</formula>
    </cfRule>
    <cfRule type="cellIs" dxfId="440" priority="17" operator="equal">
      <formula>"+"</formula>
    </cfRule>
    <cfRule type="cellIs" dxfId="439" priority="25" operator="equal">
      <formula>2</formula>
    </cfRule>
    <cfRule type="cellIs" dxfId="438" priority="26" operator="equal">
      <formula>3</formula>
    </cfRule>
    <cfRule type="cellIs" dxfId="437" priority="27" operator="equal">
      <formula>4</formula>
    </cfRule>
    <cfRule type="cellIs" dxfId="436" priority="28" operator="equal">
      <formula>5</formula>
    </cfRule>
  </conditionalFormatting>
  <conditionalFormatting sqref="K6:N10 K20:N24 K15:N15">
    <cfRule type="cellIs" dxfId="435" priority="24" operator="equal">
      <formula>0</formula>
    </cfRule>
  </conditionalFormatting>
  <conditionalFormatting sqref="B26">
    <cfRule type="cellIs" dxfId="434" priority="4" operator="equal">
      <formula>"не справился."</formula>
    </cfRule>
    <cfRule type="cellIs" dxfId="433" priority="5" operator="equal">
      <formula>"справился."</formula>
    </cfRule>
  </conditionalFormatting>
  <conditionalFormatting sqref="A26:B35 F26:F35 C27:E35">
    <cfRule type="containsText" dxfId="432" priority="3" operator="containsText" text="ложь">
      <formula>NOT(ISERROR(SEARCH("ложь",A26)))</formula>
    </cfRule>
  </conditionalFormatting>
  <conditionalFormatting sqref="B26:E26">
    <cfRule type="containsText" dxfId="431" priority="2" operator="containsText" text="справился на повышенном уровне.">
      <formula>NOT(ISERROR(SEARCH("справился на повышенном уровне.",B26)))</formula>
    </cfRule>
    <cfRule type="containsText" dxfId="430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7030A0"/>
  </sheetPr>
  <dimension ref="A1:R36"/>
  <sheetViews>
    <sheetView topLeftCell="A5" workbookViewId="0">
      <selection activeCell="A28" sqref="A28:F36"/>
    </sheetView>
  </sheetViews>
  <sheetFormatPr defaultRowHeight="15"/>
  <cols>
    <col min="2" max="2" width="13.85546875" customWidth="1"/>
    <col min="3" max="3" width="13.140625" customWidth="1"/>
    <col min="4" max="4" width="12.140625" customWidth="1"/>
    <col min="5" max="5" width="12" customWidth="1"/>
    <col min="9" max="9" width="11.42578125" customWidth="1"/>
    <col min="10" max="10" width="13.140625" customWidth="1"/>
    <col min="11" max="11" width="13.42578125" customWidth="1"/>
    <col min="12" max="12" width="12.7109375" customWidth="1"/>
    <col min="13" max="13" width="11.85546875" customWidth="1"/>
  </cols>
  <sheetData>
    <row r="1" spans="1:18" ht="52.5" customHeight="1"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</row>
    <row r="2" spans="1:18" ht="23.25">
      <c r="E2" s="285">
        <f>'1 четверть'!$B$13</f>
        <v>0</v>
      </c>
      <c r="F2" s="285"/>
      <c r="G2" s="285"/>
      <c r="H2" s="285"/>
      <c r="I2" s="285"/>
      <c r="J2" s="285"/>
    </row>
    <row r="4" spans="1:18" ht="18">
      <c r="B4" s="158" t="s">
        <v>146</v>
      </c>
      <c r="C4" s="158"/>
      <c r="D4" s="158"/>
      <c r="E4" s="158"/>
      <c r="F4" s="158"/>
      <c r="H4" s="158" t="s">
        <v>24</v>
      </c>
      <c r="I4" s="158"/>
      <c r="J4" s="158"/>
      <c r="K4" s="158"/>
    </row>
    <row r="5" spans="1:18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8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четверть'!$Q$13</f>
        <v>0</v>
      </c>
      <c r="K6" s="33">
        <f>'2 четверть'!$Q$13</f>
        <v>0</v>
      </c>
      <c r="L6" s="33">
        <f>'3 четверть'!$Q$13</f>
        <v>0</v>
      </c>
      <c r="M6" s="33">
        <f>'конец года'!$Q$13</f>
        <v>0</v>
      </c>
      <c r="N6" s="12"/>
    </row>
    <row r="7" spans="1:18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четверть'!$P$13</f>
        <v>0</v>
      </c>
      <c r="K7" s="29">
        <f>'2 четверть'!$P$13</f>
        <v>0</v>
      </c>
      <c r="L7" s="29">
        <f>'3 четверть'!$P$13</f>
        <v>0</v>
      </c>
      <c r="M7" s="29">
        <f>'конец года'!$P$13</f>
        <v>0</v>
      </c>
      <c r="N7" s="12"/>
    </row>
    <row r="8" spans="1:18" ht="18.75">
      <c r="A8" s="34" t="s">
        <v>90</v>
      </c>
      <c r="B8" s="24">
        <f>'1 четверть'!$C$13</f>
        <v>0</v>
      </c>
      <c r="C8" s="24">
        <f>'2 четверть'!$C$13</f>
        <v>0</v>
      </c>
      <c r="D8" s="24">
        <f>'3 четверть'!$C$13</f>
        <v>0</v>
      </c>
      <c r="E8" s="24">
        <f>'конец года'!$C$13</f>
        <v>0</v>
      </c>
      <c r="F8" s="12"/>
      <c r="G8" s="12"/>
      <c r="H8" s="278" t="s">
        <v>38</v>
      </c>
      <c r="I8" s="278"/>
      <c r="J8" s="29">
        <f>'1 четверть'!$O$13</f>
        <v>0</v>
      </c>
      <c r="K8" s="29">
        <f>'2 четверть'!$O$13</f>
        <v>0</v>
      </c>
      <c r="L8" s="29">
        <f>'3 четверть'!$O$13</f>
        <v>0</v>
      </c>
      <c r="M8" s="29">
        <f>'конец года'!$O$13</f>
        <v>0</v>
      </c>
      <c r="N8" s="12"/>
    </row>
    <row r="9" spans="1:18" ht="18.75">
      <c r="A9" s="36" t="s">
        <v>92</v>
      </c>
      <c r="B9" s="136" t="str">
        <f>'1 четверть'!$Z$13</f>
        <v/>
      </c>
      <c r="C9" s="136" t="str">
        <f>'2 четверть'!$Z$13</f>
        <v/>
      </c>
      <c r="D9" s="136" t="str">
        <f>'3 четверть'!$Z$13</f>
        <v/>
      </c>
      <c r="E9" s="136" t="str">
        <f>'конец года'!$Z$13</f>
        <v/>
      </c>
      <c r="F9" s="12"/>
      <c r="G9" s="12"/>
      <c r="H9" s="278" t="s">
        <v>39</v>
      </c>
      <c r="I9" s="278"/>
      <c r="J9" s="29">
        <f>'1 четверть'!$N$13</f>
        <v>0</v>
      </c>
      <c r="K9" s="29">
        <f>'2 четверть'!$N$13</f>
        <v>0</v>
      </c>
      <c r="L9" s="29">
        <f>'3 четверть'!$N$13</f>
        <v>0</v>
      </c>
      <c r="M9" s="29">
        <f>'конец года'!$N$13</f>
        <v>0</v>
      </c>
      <c r="N9" s="12"/>
    </row>
    <row r="10" spans="1:18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четверть'!$M$13</f>
        <v>0</v>
      </c>
      <c r="K10" s="29">
        <f>'2 четверть'!$M$13</f>
        <v>0</v>
      </c>
      <c r="L10" s="29">
        <f>'3 четверть'!$M$13</f>
        <v>0</v>
      </c>
      <c r="M10" s="29">
        <f>'конец года'!$M$13</f>
        <v>0</v>
      </c>
      <c r="N10" s="12"/>
    </row>
    <row r="11" spans="1:18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8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8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четверть'!$Y$13</f>
        <v/>
      </c>
      <c r="K15" s="24" t="str">
        <f>'2 четверть'!$Y$13</f>
        <v/>
      </c>
      <c r="L15" s="24" t="str">
        <f>'3 четверть'!$Y$13</f>
        <v/>
      </c>
      <c r="M15" s="24" t="str">
        <f>'конец года'!$Y$13</f>
        <v/>
      </c>
      <c r="N15" s="12"/>
    </row>
    <row r="16" spans="1:18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четверть'!$R$13</f>
        <v>0</v>
      </c>
      <c r="K20" s="41">
        <f>'2 четверть'!$R$13</f>
        <v>0</v>
      </c>
      <c r="L20" s="41">
        <f>'3 четверть'!$R$13</f>
        <v>0</v>
      </c>
      <c r="M20" s="41">
        <f>'конец года'!$R$13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четверть'!$S$13</f>
        <v>0</v>
      </c>
      <c r="K21" s="24">
        <f>'2 четверть'!$S$13</f>
        <v>0</v>
      </c>
      <c r="L21" s="24">
        <f>'3 четверть'!$S$13</f>
        <v>0</v>
      </c>
      <c r="M21" s="24">
        <f>'конец года'!$S$13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четверть'!$T$13</f>
        <v>0</v>
      </c>
      <c r="K22" s="24">
        <f>'2 четверть'!$T$13</f>
        <v>0</v>
      </c>
      <c r="L22" s="24">
        <f>'3 четверть'!$T$13</f>
        <v>0</v>
      </c>
      <c r="M22" s="24">
        <f>'конец года'!$T$13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четверть'!$U$13</f>
        <v>0</v>
      </c>
      <c r="K23" s="24">
        <f>'2 четверть'!$U$13</f>
        <v>0</v>
      </c>
      <c r="L23" s="24">
        <f>'3 четверть'!$U$13</f>
        <v>0</v>
      </c>
      <c r="M23" s="24">
        <f>'конец года'!$U$13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четверть'!$V$13</f>
        <v>0</v>
      </c>
      <c r="K24" s="24">
        <f>'2 четверть'!$V$13</f>
        <v>0</v>
      </c>
      <c r="L24" s="24">
        <f>'3 четверть'!$V$13</f>
        <v>0</v>
      </c>
      <c r="M24" s="24">
        <f>'конец года'!$V$13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6.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286"/>
      <c r="B36" s="286"/>
      <c r="C36" s="286"/>
      <c r="D36" s="286"/>
      <c r="E36" s="286"/>
      <c r="F36" s="286"/>
      <c r="G36" s="12"/>
      <c r="H36" s="12"/>
      <c r="I36" s="12"/>
      <c r="J36" s="12"/>
      <c r="K36" s="12"/>
      <c r="L36" s="12"/>
      <c r="M36" s="12"/>
      <c r="N36" s="12"/>
    </row>
  </sheetData>
  <sheetProtection password="C7B7" sheet="1" objects="1" scenarios="1"/>
  <protectedRanges>
    <protectedRange sqref="H6:M10" name="Диапазон5"/>
    <protectedRange sqref="H21:M24" name="Диапазон5_3"/>
  </protectedRanges>
  <mergeCells count="18">
    <mergeCell ref="H20:I20"/>
    <mergeCell ref="H21:I21"/>
    <mergeCell ref="H7:I7"/>
    <mergeCell ref="H8:I8"/>
    <mergeCell ref="H9:I9"/>
    <mergeCell ref="H10:I10"/>
    <mergeCell ref="H15:I15"/>
    <mergeCell ref="C1:R1"/>
    <mergeCell ref="H4:K4"/>
    <mergeCell ref="H6:I6"/>
    <mergeCell ref="B4:F4"/>
    <mergeCell ref="E2:J2"/>
    <mergeCell ref="A28:F36"/>
    <mergeCell ref="H22:I22"/>
    <mergeCell ref="H23:I23"/>
    <mergeCell ref="H24:I24"/>
    <mergeCell ref="A25:F25"/>
    <mergeCell ref="B26:E26"/>
  </mergeCells>
  <conditionalFormatting sqref="B9:E9">
    <cfRule type="cellIs" dxfId="429" priority="7" operator="equal">
      <formula>"!"</formula>
    </cfRule>
    <cfRule type="cellIs" dxfId="428" priority="8" operator="equal">
      <formula>"+"</formula>
    </cfRule>
    <cfRule type="cellIs" dxfId="427" priority="9" operator="equal">
      <formula>"-"</formula>
    </cfRule>
    <cfRule type="cellIs" dxfId="426" priority="17" operator="equal">
      <formula>2</formula>
    </cfRule>
    <cfRule type="cellIs" dxfId="425" priority="18" operator="equal">
      <formula>3</formula>
    </cfRule>
    <cfRule type="cellIs" dxfId="424" priority="19" operator="equal">
      <formula>4</formula>
    </cfRule>
    <cfRule type="cellIs" dxfId="423" priority="20" operator="equal">
      <formula>5</formula>
    </cfRule>
  </conditionalFormatting>
  <conditionalFormatting sqref="J6:M10 J20:M24 J15:M15">
    <cfRule type="cellIs" dxfId="422" priority="16" operator="equal">
      <formula>0</formula>
    </cfRule>
  </conditionalFormatting>
  <conditionalFormatting sqref="B26">
    <cfRule type="cellIs" dxfId="421" priority="4" operator="equal">
      <formula>"не справился."</formula>
    </cfRule>
    <cfRule type="cellIs" dxfId="420" priority="5" operator="equal">
      <formula>"справился."</formula>
    </cfRule>
  </conditionalFormatting>
  <conditionalFormatting sqref="A26:B36 F26:F36 C27:E36">
    <cfRule type="containsText" dxfId="419" priority="3" operator="containsText" text="ложь">
      <formula>NOT(ISERROR(SEARCH("ложь",A26)))</formula>
    </cfRule>
  </conditionalFormatting>
  <conditionalFormatting sqref="B26:E26">
    <cfRule type="containsText" dxfId="418" priority="2" operator="containsText" text="справился на повышенном уровне.">
      <formula>NOT(ISERROR(SEARCH("справился на повышенном уровне.",B26)))</formula>
    </cfRule>
    <cfRule type="containsText" dxfId="417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7030A0"/>
  </sheetPr>
  <dimension ref="A1:R41"/>
  <sheetViews>
    <sheetView topLeftCell="A7" workbookViewId="0">
      <selection activeCell="A37" sqref="A37"/>
    </sheetView>
  </sheetViews>
  <sheetFormatPr defaultRowHeight="15"/>
  <cols>
    <col min="2" max="2" width="12.85546875" customWidth="1"/>
    <col min="3" max="3" width="12.5703125" customWidth="1"/>
    <col min="4" max="4" width="12.140625" customWidth="1"/>
    <col min="5" max="5" width="12.85546875" customWidth="1"/>
    <col min="9" max="9" width="12.28515625" customWidth="1"/>
    <col min="10" max="10" width="13.5703125" customWidth="1"/>
    <col min="11" max="11" width="12.42578125" customWidth="1"/>
    <col min="12" max="12" width="12.140625" customWidth="1"/>
    <col min="13" max="13" width="11.5703125" customWidth="1"/>
  </cols>
  <sheetData>
    <row r="1" spans="1:18" ht="73.5" customHeight="1"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</row>
    <row r="2" spans="1:18" ht="27">
      <c r="E2" s="289">
        <f>'1 четверть'!$B$14</f>
        <v>0</v>
      </c>
      <c r="F2" s="289"/>
      <c r="G2" s="289"/>
      <c r="H2" s="289"/>
      <c r="I2" s="289"/>
      <c r="J2" s="289"/>
    </row>
    <row r="4" spans="1:18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8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8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четверть'!$Q$14</f>
        <v>0</v>
      </c>
      <c r="K6" s="33">
        <f>'2 четверть'!$Q$14</f>
        <v>0</v>
      </c>
      <c r="L6" s="33">
        <f>'3 четверть'!$Q$14</f>
        <v>0</v>
      </c>
      <c r="M6" s="33">
        <f>'конец года'!$Q$14</f>
        <v>0</v>
      </c>
      <c r="N6" s="12"/>
    </row>
    <row r="7" spans="1:18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четверть'!$P$14</f>
        <v>0</v>
      </c>
      <c r="K7" s="29">
        <f>'2 четверть'!$P$14</f>
        <v>0</v>
      </c>
      <c r="L7" s="29">
        <f>'3 четверть'!$P$14</f>
        <v>0</v>
      </c>
      <c r="M7" s="29">
        <f>'конец года'!$P$14</f>
        <v>0</v>
      </c>
      <c r="N7" s="12"/>
    </row>
    <row r="8" spans="1:18" ht="18.75">
      <c r="A8" s="34" t="s">
        <v>90</v>
      </c>
      <c r="B8" s="24">
        <f>'1 четверть'!$C$14</f>
        <v>0</v>
      </c>
      <c r="C8" s="24">
        <f>'2 четверть'!$C$14</f>
        <v>0</v>
      </c>
      <c r="D8" s="126">
        <f>'3 четверть'!$C$14</f>
        <v>0</v>
      </c>
      <c r="E8" s="123">
        <f>'конец года'!$C$14</f>
        <v>0</v>
      </c>
      <c r="F8" s="12"/>
      <c r="G8" s="12"/>
      <c r="H8" s="278" t="s">
        <v>38</v>
      </c>
      <c r="I8" s="278"/>
      <c r="J8" s="29">
        <f>'1 четверть'!$O$14</f>
        <v>0</v>
      </c>
      <c r="K8" s="29">
        <f>'2 четверть'!$O$14</f>
        <v>0</v>
      </c>
      <c r="L8" s="29">
        <f>'3 четверть'!$O$14</f>
        <v>0</v>
      </c>
      <c r="M8" s="29">
        <f>'конец года'!$O$14</f>
        <v>0</v>
      </c>
      <c r="N8" s="12"/>
    </row>
    <row r="9" spans="1:18" ht="18.75">
      <c r="A9" s="36" t="s">
        <v>92</v>
      </c>
      <c r="B9" s="136" t="str">
        <f>'1 четверть'!$Z$14</f>
        <v/>
      </c>
      <c r="C9" s="136" t="str">
        <f>'2 четверть'!$Z$14</f>
        <v/>
      </c>
      <c r="D9" s="136" t="str">
        <f>'3 четверть'!$Z$14</f>
        <v/>
      </c>
      <c r="E9" s="137" t="str">
        <f>'конец года'!$Z$14</f>
        <v/>
      </c>
      <c r="F9" s="12"/>
      <c r="G9" s="12"/>
      <c r="H9" s="278" t="s">
        <v>39</v>
      </c>
      <c r="I9" s="278"/>
      <c r="J9" s="29">
        <f>'1 четверть'!$N$14</f>
        <v>0</v>
      </c>
      <c r="K9" s="29">
        <f>'2 четверть'!$N$14</f>
        <v>0</v>
      </c>
      <c r="L9" s="29">
        <f>'3 четверть'!$N$14</f>
        <v>0</v>
      </c>
      <c r="M9" s="29">
        <f>'конец года'!$N$14</f>
        <v>0</v>
      </c>
      <c r="N9" s="12"/>
    </row>
    <row r="10" spans="1:18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четверть'!$M$14</f>
        <v>0</v>
      </c>
      <c r="K10" s="29">
        <f>'2 четверть'!$M$14</f>
        <v>0</v>
      </c>
      <c r="L10" s="29">
        <f>'3 четверть'!$M$14</f>
        <v>0</v>
      </c>
      <c r="M10" s="29">
        <f>'конец года'!$M$14</f>
        <v>0</v>
      </c>
      <c r="N10" s="12"/>
    </row>
    <row r="11" spans="1:18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8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8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четверть'!$Y$14</f>
        <v/>
      </c>
      <c r="K15" s="24" t="str">
        <f>'2 четверть'!$Y$14</f>
        <v/>
      </c>
      <c r="L15" s="24" t="str">
        <f>'3 четверть'!$Y$14</f>
        <v/>
      </c>
      <c r="M15" s="24" t="str">
        <f>'конец года'!$Y$14</f>
        <v/>
      </c>
      <c r="N15" s="12"/>
    </row>
    <row r="16" spans="1:18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четверть'!$R$14</f>
        <v>0</v>
      </c>
      <c r="K20" s="41">
        <f>'2 четверть'!$R$14</f>
        <v>0</v>
      </c>
      <c r="L20" s="41">
        <f>'3 четверть'!$R$14</f>
        <v>0</v>
      </c>
      <c r="M20" s="41">
        <f>'конец года'!$R$14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четверть'!$S$14</f>
        <v>0</v>
      </c>
      <c r="K21" s="24">
        <f>'2 четверть'!$S$14</f>
        <v>0</v>
      </c>
      <c r="L21" s="24">
        <f>'3 четверть'!$S$14</f>
        <v>0</v>
      </c>
      <c r="M21" s="24">
        <f>'конец года'!$S$14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четверть'!$T$14</f>
        <v>0</v>
      </c>
      <c r="K22" s="24">
        <f>'2 четверть'!$T$14</f>
        <v>0</v>
      </c>
      <c r="L22" s="24">
        <f>'3 четверть'!$T$14</f>
        <v>0</v>
      </c>
      <c r="M22" s="24">
        <f>'конец года'!$T$14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четверть'!$U$14</f>
        <v>0</v>
      </c>
      <c r="K23" s="24">
        <f>'2 четверть'!$U$14</f>
        <v>0</v>
      </c>
      <c r="L23" s="24">
        <f>'3 четверть'!$U$14</f>
        <v>0</v>
      </c>
      <c r="M23" s="24">
        <f>'конец года'!$U$14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четверть'!$V$14</f>
        <v>0</v>
      </c>
      <c r="K24" s="24">
        <f>'2 четверть'!$V$14</f>
        <v>0</v>
      </c>
      <c r="L24" s="24">
        <f>'3 четверть'!$V$14</f>
        <v>0</v>
      </c>
      <c r="M24" s="24">
        <f>'конец года'!$V$14</f>
        <v>0</v>
      </c>
      <c r="N24" s="12"/>
    </row>
    <row r="25" spans="1:14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287" t="str">
        <f>IF(E9="","","По итогам проверки техники чтения ученик с нормой")</f>
        <v/>
      </c>
      <c r="B26" s="287"/>
      <c r="C26" s="287"/>
      <c r="D26" s="287"/>
      <c r="E26" s="287"/>
      <c r="F26" s="287"/>
      <c r="G26" s="12"/>
      <c r="H26" s="12"/>
      <c r="I26" s="12"/>
      <c r="J26" s="12"/>
      <c r="K26" s="12"/>
      <c r="L26" s="12"/>
      <c r="M26" s="12"/>
      <c r="N26" s="12"/>
    </row>
    <row r="27" spans="1:14" ht="15.75">
      <c r="A27" s="142"/>
      <c r="B27" s="293" t="b">
        <f>IF(E9="+","справился на базовом уровне.",IF(E9="!","справился на повышенном уровне.",IF(E9="-","не справился.")))</f>
        <v>0</v>
      </c>
      <c r="C27" s="293"/>
      <c r="D27" s="293"/>
      <c r="E27" s="293"/>
      <c r="F27" s="142"/>
      <c r="G27" s="12"/>
      <c r="H27" s="12"/>
      <c r="I27" s="12"/>
      <c r="J27" s="12"/>
      <c r="K27" s="12"/>
      <c r="L27" s="12"/>
      <c r="M27" s="12"/>
      <c r="N27" s="12"/>
    </row>
    <row r="28" spans="1:14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 t="b">
        <f>IF(E9="!",Лист7!B53,IF(B27="справился на базовом уровне.",Лист7!B46,IF(B27="не справился.",Лист7!B50)))</f>
        <v>0</v>
      </c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286"/>
      <c r="B36" s="286"/>
      <c r="C36" s="286"/>
      <c r="D36" s="286"/>
      <c r="E36" s="286"/>
      <c r="F36" s="286"/>
      <c r="G36" s="12"/>
      <c r="H36" s="12"/>
      <c r="I36" s="12"/>
      <c r="J36" s="12"/>
      <c r="K36" s="12"/>
      <c r="L36" s="12"/>
      <c r="M36" s="12"/>
      <c r="N36" s="12"/>
    </row>
    <row r="37" spans="1:14" ht="15.75" customHeight="1">
      <c r="A37" s="143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  <c r="N37" s="12"/>
    </row>
    <row r="38" spans="1:14" ht="15" customHeight="1">
      <c r="A38" s="143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</sheetData>
  <sheetProtection password="C7B7" sheet="1" objects="1" scenarios="1" pivotTables="0"/>
  <protectedRanges>
    <protectedRange sqref="H6:M10" name="Диапазон5_1"/>
    <protectedRange sqref="H21:M24" name="Диапазон5_3"/>
  </protectedRanges>
  <mergeCells count="18">
    <mergeCell ref="A29:F36"/>
    <mergeCell ref="B4:F4"/>
    <mergeCell ref="E2:J2"/>
    <mergeCell ref="H24:I24"/>
    <mergeCell ref="H8:I8"/>
    <mergeCell ref="H9:I9"/>
    <mergeCell ref="H10:I10"/>
    <mergeCell ref="H15:I15"/>
    <mergeCell ref="H20:I20"/>
    <mergeCell ref="H21:I21"/>
    <mergeCell ref="H7:I7"/>
    <mergeCell ref="H22:I22"/>
    <mergeCell ref="H23:I23"/>
    <mergeCell ref="C1:R1"/>
    <mergeCell ref="H4:K4"/>
    <mergeCell ref="H6:I6"/>
    <mergeCell ref="A26:F26"/>
    <mergeCell ref="B27:E27"/>
  </mergeCells>
  <conditionalFormatting sqref="B9:E9">
    <cfRule type="cellIs" dxfId="416" priority="7" operator="equal">
      <formula>"!"</formula>
    </cfRule>
    <cfRule type="cellIs" dxfId="415" priority="8" operator="equal">
      <formula>"+"</formula>
    </cfRule>
    <cfRule type="cellIs" dxfId="414" priority="9" operator="equal">
      <formula>"-"</formula>
    </cfRule>
    <cfRule type="cellIs" dxfId="413" priority="17" operator="equal">
      <formula>2</formula>
    </cfRule>
    <cfRule type="cellIs" dxfId="412" priority="18" operator="equal">
      <formula>3</formula>
    </cfRule>
    <cfRule type="cellIs" dxfId="411" priority="19" operator="equal">
      <formula>4</formula>
    </cfRule>
    <cfRule type="cellIs" dxfId="410" priority="20" operator="equal">
      <formula>5</formula>
    </cfRule>
  </conditionalFormatting>
  <conditionalFormatting sqref="J6:M10 J20:M24 J15:M15">
    <cfRule type="cellIs" dxfId="409" priority="16" operator="equal">
      <formula>0</formula>
    </cfRule>
  </conditionalFormatting>
  <conditionalFormatting sqref="B27">
    <cfRule type="cellIs" dxfId="408" priority="4" operator="equal">
      <formula>"не справился."</formula>
    </cfRule>
    <cfRule type="cellIs" dxfId="407" priority="5" operator="equal">
      <formula>"справился."</formula>
    </cfRule>
  </conditionalFormatting>
  <conditionalFormatting sqref="A27:F36">
    <cfRule type="containsText" dxfId="406" priority="3" operator="containsText" text="ложь">
      <formula>NOT(ISERROR(SEARCH("ложь",A27)))</formula>
    </cfRule>
  </conditionalFormatting>
  <conditionalFormatting sqref="B27:E27">
    <cfRule type="containsText" dxfId="405" priority="2" operator="containsText" text="справился на повышенном уровне.">
      <formula>NOT(ISERROR(SEARCH("справился на повышенном уровне.",B27)))</formula>
    </cfRule>
    <cfRule type="containsText" dxfId="404" priority="1" operator="containsText" text="справился на базовом уровне.">
      <formula>NOT(ISERROR(SEARCH("справился на базовом уровне.",B27)))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7030A0"/>
  </sheetPr>
  <dimension ref="A1:R40"/>
  <sheetViews>
    <sheetView topLeftCell="A6" workbookViewId="0">
      <selection activeCell="A29" sqref="A29:F37"/>
    </sheetView>
  </sheetViews>
  <sheetFormatPr defaultRowHeight="15"/>
  <cols>
    <col min="2" max="2" width="14.7109375" customWidth="1"/>
    <col min="3" max="3" width="13.140625" customWidth="1"/>
    <col min="4" max="4" width="12.85546875" customWidth="1"/>
    <col min="5" max="5" width="12.5703125" customWidth="1"/>
    <col min="9" max="9" width="10.7109375" customWidth="1"/>
    <col min="10" max="10" width="13.42578125" customWidth="1"/>
    <col min="11" max="11" width="12.85546875" customWidth="1"/>
    <col min="12" max="12" width="12.5703125" customWidth="1"/>
    <col min="13" max="13" width="12.85546875" customWidth="1"/>
  </cols>
  <sheetData>
    <row r="1" spans="1:18" ht="86.2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</row>
    <row r="2" spans="1:18" ht="27">
      <c r="E2" s="289">
        <f>'1 четверть'!$B$15</f>
        <v>0</v>
      </c>
      <c r="F2" s="289"/>
      <c r="G2" s="289"/>
      <c r="H2" s="289"/>
      <c r="I2" s="289"/>
      <c r="J2" s="289"/>
    </row>
    <row r="3" spans="1:18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8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8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8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четверть'!$Q$15</f>
        <v>0</v>
      </c>
      <c r="K6" s="33">
        <f>'2 четверть'!$Q$15</f>
        <v>0</v>
      </c>
      <c r="L6" s="33">
        <f>'3 четверть'!$Q$15</f>
        <v>0</v>
      </c>
      <c r="M6" s="33">
        <f>'конец года'!$Q$15</f>
        <v>0</v>
      </c>
      <c r="N6" s="12"/>
    </row>
    <row r="7" spans="1:18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четверть'!$P$15</f>
        <v>0</v>
      </c>
      <c r="K7" s="29">
        <f>'2 четверть'!$P$15</f>
        <v>0</v>
      </c>
      <c r="L7" s="29">
        <f>'3 четверть'!$P$15</f>
        <v>0</v>
      </c>
      <c r="M7" s="29">
        <f>'конец года'!$P$15</f>
        <v>0</v>
      </c>
      <c r="N7" s="12"/>
    </row>
    <row r="8" spans="1:18" ht="18.75">
      <c r="A8" s="34" t="s">
        <v>90</v>
      </c>
      <c r="B8" s="24">
        <f>'1 четверть'!$C$15</f>
        <v>0</v>
      </c>
      <c r="C8" s="24">
        <f>'2 четверть'!$C$15</f>
        <v>0</v>
      </c>
      <c r="D8" s="126">
        <f>'3 четверть'!$C$15</f>
        <v>0</v>
      </c>
      <c r="E8" s="123">
        <f>'конец года'!$C$15</f>
        <v>0</v>
      </c>
      <c r="F8" s="12"/>
      <c r="G8" s="12"/>
      <c r="H8" s="278" t="s">
        <v>38</v>
      </c>
      <c r="I8" s="278"/>
      <c r="J8" s="29">
        <f>'1 четверть'!$O$15</f>
        <v>0</v>
      </c>
      <c r="K8" s="29">
        <f>'2 четверть'!$O$15</f>
        <v>0</v>
      </c>
      <c r="L8" s="29">
        <f>'3 четверть'!$O$15</f>
        <v>0</v>
      </c>
      <c r="M8" s="29">
        <f>'конец года'!$O$15</f>
        <v>0</v>
      </c>
      <c r="N8" s="12"/>
    </row>
    <row r="9" spans="1:18" ht="18.75">
      <c r="A9" s="36" t="s">
        <v>92</v>
      </c>
      <c r="B9" s="136" t="str">
        <f>'1 четверть'!$Z$15</f>
        <v/>
      </c>
      <c r="C9" s="136" t="str">
        <f>'2 четверть'!$Z$15</f>
        <v/>
      </c>
      <c r="D9" s="136" t="str">
        <f>'3 четверть'!$Z$15</f>
        <v/>
      </c>
      <c r="E9" s="137" t="str">
        <f>'конец года'!$Z$15</f>
        <v/>
      </c>
      <c r="F9" s="12"/>
      <c r="G9" s="12"/>
      <c r="H9" s="278" t="s">
        <v>39</v>
      </c>
      <c r="I9" s="278"/>
      <c r="J9" s="29">
        <f>'1 четверть'!$N$15</f>
        <v>0</v>
      </c>
      <c r="K9" s="29">
        <f>'2 четверть'!$N$15</f>
        <v>0</v>
      </c>
      <c r="L9" s="29">
        <f>'3 четверть'!$N$15</f>
        <v>0</v>
      </c>
      <c r="M9" s="29">
        <f>'конец года'!$N$15</f>
        <v>0</v>
      </c>
      <c r="N9" s="12"/>
    </row>
    <row r="10" spans="1:18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четверть'!$M$15</f>
        <v>0</v>
      </c>
      <c r="K10" s="29">
        <f>'2 четверть'!$M$15</f>
        <v>0</v>
      </c>
      <c r="L10" s="29">
        <f>'3 четверть'!$M$15</f>
        <v>0</v>
      </c>
      <c r="M10" s="29">
        <f>'конец года'!$M$15</f>
        <v>0</v>
      </c>
      <c r="N10" s="12"/>
    </row>
    <row r="11" spans="1:18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8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8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четверть'!$Y$15</f>
        <v/>
      </c>
      <c r="K15" s="24" t="str">
        <f>'2 четверть'!$Y$15</f>
        <v/>
      </c>
      <c r="L15" s="24" t="str">
        <f>'3 четверть'!$Y$15</f>
        <v/>
      </c>
      <c r="M15" s="24" t="str">
        <f>'конец года'!$Y$15</f>
        <v/>
      </c>
      <c r="N15" s="12"/>
    </row>
    <row r="16" spans="1:18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четверть'!$R$15</f>
        <v>0</v>
      </c>
      <c r="K20" s="41">
        <f>'2 четверть'!$R$15</f>
        <v>0</v>
      </c>
      <c r="L20" s="41">
        <f>'3 четверть'!$R$15</f>
        <v>0</v>
      </c>
      <c r="M20" s="41">
        <f>'конец года'!$R$15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четверть'!$S$15</f>
        <v>0</v>
      </c>
      <c r="K21" s="24">
        <f>'2 четверть'!$S$15</f>
        <v>0</v>
      </c>
      <c r="L21" s="24">
        <f>'3 четверть'!$S$15</f>
        <v>0</v>
      </c>
      <c r="M21" s="24">
        <f>'конец года'!$S$15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четверть'!$T$15</f>
        <v>0</v>
      </c>
      <c r="K22" s="24">
        <f>'2 четверть'!$T$15</f>
        <v>0</v>
      </c>
      <c r="L22" s="24">
        <f>'3 четверть'!$T$15</f>
        <v>0</v>
      </c>
      <c r="M22" s="24">
        <f>'конец года'!$T$15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четверть'!$U$15</f>
        <v>0</v>
      </c>
      <c r="K23" s="24">
        <f>'2 четверть'!$U$15</f>
        <v>0</v>
      </c>
      <c r="L23" s="24">
        <f>'3 четверть'!$U$15</f>
        <v>0</v>
      </c>
      <c r="M23" s="24">
        <f>'конец года'!$U$15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четверть'!$V$15</f>
        <v>0</v>
      </c>
      <c r="K24" s="24">
        <f>'2 четверть'!$V$15</f>
        <v>0</v>
      </c>
      <c r="L24" s="24">
        <f>'3 четверть'!$V$15</f>
        <v>0</v>
      </c>
      <c r="M24" s="24">
        <f>'конец года'!$V$15</f>
        <v>0</v>
      </c>
      <c r="N24" s="12"/>
    </row>
    <row r="25" spans="1:14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287" t="str">
        <f>IF(E9="","","По итогам проверки техники чтения ученик с нормой")</f>
        <v/>
      </c>
      <c r="B26" s="287"/>
      <c r="C26" s="287"/>
      <c r="D26" s="287"/>
      <c r="E26" s="287"/>
      <c r="F26" s="287"/>
      <c r="G26" s="12"/>
      <c r="H26" s="12"/>
      <c r="I26" s="12"/>
      <c r="J26" s="12"/>
      <c r="K26" s="12"/>
      <c r="L26" s="12"/>
      <c r="M26" s="12"/>
      <c r="N26" s="12"/>
    </row>
    <row r="27" spans="1:14" ht="15.75">
      <c r="A27" s="12"/>
      <c r="B27" s="292" t="b">
        <f>IF(E9="+","справился на базовом уровне.",IF(E9="!","справился на повышенном уровне.",IF(E9="-","не справился.")))</f>
        <v>0</v>
      </c>
      <c r="C27" s="292"/>
      <c r="D27" s="292"/>
      <c r="E27" s="29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.75">
      <c r="A28" s="12"/>
      <c r="B28" s="144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 t="b">
        <f>IF(E9="!",Лист7!B53,IF(B27="справился на базовом уровне.",Лист7!B46,IF(B27="не справился.",Лист7!B50)))</f>
        <v>0</v>
      </c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286"/>
      <c r="B36" s="286"/>
      <c r="C36" s="286"/>
      <c r="D36" s="286"/>
      <c r="E36" s="286"/>
      <c r="F36" s="286"/>
      <c r="G36" s="12"/>
      <c r="H36" s="12"/>
      <c r="I36" s="12"/>
      <c r="J36" s="12"/>
      <c r="K36" s="12"/>
      <c r="L36" s="12"/>
      <c r="M36" s="12"/>
      <c r="N36" s="12"/>
    </row>
    <row r="37" spans="1:14" ht="16.5" customHeight="1">
      <c r="A37" s="286"/>
      <c r="B37" s="286"/>
      <c r="C37" s="286"/>
      <c r="D37" s="286"/>
      <c r="E37" s="286"/>
      <c r="F37" s="286"/>
      <c r="G37" s="12"/>
      <c r="H37" s="12"/>
      <c r="I37" s="12"/>
      <c r="J37" s="12"/>
      <c r="K37" s="12"/>
      <c r="L37" s="12"/>
      <c r="M37" s="12"/>
      <c r="N37" s="12"/>
    </row>
    <row r="38" spans="1:14" ht="15" customHeight="1">
      <c r="A38" s="143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7B7" sheet="1" objects="1" scenarios="1" pivotTables="0"/>
  <protectedRanges>
    <protectedRange sqref="H6:M10" name="Диапазон5_1"/>
    <protectedRange sqref="H21:M24" name="Диапазон5_3"/>
  </protectedRanges>
  <mergeCells count="18">
    <mergeCell ref="A29:F37"/>
    <mergeCell ref="B4:F4"/>
    <mergeCell ref="E2:J2"/>
    <mergeCell ref="H24:I24"/>
    <mergeCell ref="H8:I8"/>
    <mergeCell ref="H9:I9"/>
    <mergeCell ref="H10:I10"/>
    <mergeCell ref="H15:I15"/>
    <mergeCell ref="H20:I20"/>
    <mergeCell ref="H21:I21"/>
    <mergeCell ref="H7:I7"/>
    <mergeCell ref="H22:I22"/>
    <mergeCell ref="H23:I23"/>
    <mergeCell ref="B1:R1"/>
    <mergeCell ref="H4:K4"/>
    <mergeCell ref="H6:I6"/>
    <mergeCell ref="A26:F26"/>
    <mergeCell ref="B27:E27"/>
  </mergeCells>
  <conditionalFormatting sqref="B9:E9">
    <cfRule type="cellIs" dxfId="403" priority="7" operator="equal">
      <formula>"!"</formula>
    </cfRule>
    <cfRule type="cellIs" dxfId="402" priority="8" operator="equal">
      <formula>"-"</formula>
    </cfRule>
    <cfRule type="cellIs" dxfId="401" priority="9" operator="equal">
      <formula>"+"</formula>
    </cfRule>
    <cfRule type="cellIs" dxfId="400" priority="17" operator="equal">
      <formula>2</formula>
    </cfRule>
    <cfRule type="cellIs" dxfId="399" priority="18" operator="equal">
      <formula>3</formula>
    </cfRule>
    <cfRule type="cellIs" dxfId="398" priority="19" operator="equal">
      <formula>4</formula>
    </cfRule>
    <cfRule type="cellIs" dxfId="397" priority="20" operator="equal">
      <formula>5</formula>
    </cfRule>
  </conditionalFormatting>
  <conditionalFormatting sqref="J6:M10 J20:M24 J15:M15">
    <cfRule type="cellIs" dxfId="396" priority="16" operator="equal">
      <formula>0</formula>
    </cfRule>
  </conditionalFormatting>
  <conditionalFormatting sqref="B27:B28">
    <cfRule type="cellIs" dxfId="395" priority="4" operator="equal">
      <formula>"не справился."</formula>
    </cfRule>
    <cfRule type="cellIs" dxfId="394" priority="5" operator="equal">
      <formula>"справился."</formula>
    </cfRule>
  </conditionalFormatting>
  <conditionalFormatting sqref="A27:B37 F27:F37 C28:E37">
    <cfRule type="containsText" dxfId="393" priority="3" operator="containsText" text="ложь">
      <formula>NOT(ISERROR(SEARCH("ложь",A27)))</formula>
    </cfRule>
  </conditionalFormatting>
  <conditionalFormatting sqref="B27:E27">
    <cfRule type="containsText" dxfId="392" priority="2" operator="containsText" text="справился на повышенном уровне.">
      <formula>NOT(ISERROR(SEARCH("справился на повышенном уровне.",B27)))</formula>
    </cfRule>
    <cfRule type="containsText" dxfId="391" priority="1" operator="containsText" text="справился на базовом уровне.">
      <formula>NOT(ISERROR(SEARCH("справился на базовом уровне.",B27)))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7030A0"/>
  </sheetPr>
  <dimension ref="A1:R39"/>
  <sheetViews>
    <sheetView topLeftCell="A7" workbookViewId="0">
      <selection activeCell="A36" sqref="A36"/>
    </sheetView>
  </sheetViews>
  <sheetFormatPr defaultRowHeight="15"/>
  <cols>
    <col min="2" max="2" width="14.42578125" customWidth="1"/>
    <col min="3" max="3" width="13.85546875" customWidth="1"/>
    <col min="4" max="4" width="12.85546875" customWidth="1"/>
    <col min="5" max="5" width="12.28515625" customWidth="1"/>
    <col min="9" max="9" width="13.28515625" customWidth="1"/>
    <col min="10" max="10" width="13.7109375" customWidth="1"/>
    <col min="11" max="12" width="12.28515625" customWidth="1"/>
    <col min="13" max="13" width="11.42578125" customWidth="1"/>
  </cols>
  <sheetData>
    <row r="1" spans="1:18" ht="48.7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</row>
    <row r="2" spans="1:18" ht="27">
      <c r="E2" s="289">
        <f>'1 четверть'!$B$16</f>
        <v>0</v>
      </c>
      <c r="F2" s="289"/>
      <c r="G2" s="289"/>
      <c r="H2" s="289"/>
      <c r="I2" s="289"/>
      <c r="J2" s="289"/>
    </row>
    <row r="4" spans="1:18" ht="18">
      <c r="B4" s="158" t="s">
        <v>146</v>
      </c>
      <c r="C4" s="158"/>
      <c r="D4" s="158"/>
      <c r="E4" s="158"/>
      <c r="F4" s="158"/>
      <c r="H4" s="158" t="s">
        <v>24</v>
      </c>
      <c r="I4" s="158"/>
      <c r="J4" s="158"/>
      <c r="K4" s="158"/>
    </row>
    <row r="5" spans="1:18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8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четверть'!$Q$16</f>
        <v>0</v>
      </c>
      <c r="K6" s="33">
        <f>'2 четверть'!$Q$16</f>
        <v>0</v>
      </c>
      <c r="L6" s="33">
        <f>'3 четверть'!$Q$16</f>
        <v>0</v>
      </c>
      <c r="M6" s="33">
        <f>'конец года'!$Q$16</f>
        <v>0</v>
      </c>
      <c r="N6" s="12"/>
    </row>
    <row r="7" spans="1:18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четверть'!$P$16</f>
        <v>0</v>
      </c>
      <c r="K7" s="29">
        <f>'2 четверть'!$P$16</f>
        <v>0</v>
      </c>
      <c r="L7" s="29">
        <f>'3 четверть'!$P$16</f>
        <v>0</v>
      </c>
      <c r="M7" s="29">
        <f>'конец года'!$P$16</f>
        <v>0</v>
      </c>
      <c r="N7" s="12"/>
    </row>
    <row r="8" spans="1:18" ht="18.75">
      <c r="A8" s="34" t="s">
        <v>90</v>
      </c>
      <c r="B8" s="24">
        <f>'1 четверть'!$C$16</f>
        <v>0</v>
      </c>
      <c r="C8" s="24">
        <f>'2 четверть'!$C$16</f>
        <v>0</v>
      </c>
      <c r="D8" s="126">
        <f>'3 четверть'!$C$16</f>
        <v>0</v>
      </c>
      <c r="E8" s="123">
        <f>'конец года'!$C$16</f>
        <v>0</v>
      </c>
      <c r="F8" s="12"/>
      <c r="G8" s="12"/>
      <c r="H8" s="278" t="s">
        <v>38</v>
      </c>
      <c r="I8" s="278"/>
      <c r="J8" s="29">
        <f>'1 четверть'!$O$16</f>
        <v>0</v>
      </c>
      <c r="K8" s="29">
        <f>'2 четверть'!$O$16</f>
        <v>0</v>
      </c>
      <c r="L8" s="29">
        <f>'3 четверть'!$O$16</f>
        <v>0</v>
      </c>
      <c r="M8" s="29">
        <f>'конец года'!$O$16</f>
        <v>0</v>
      </c>
      <c r="N8" s="12"/>
    </row>
    <row r="9" spans="1:18" ht="18.75">
      <c r="A9" s="36" t="s">
        <v>92</v>
      </c>
      <c r="B9" s="136" t="str">
        <f>'1 четверть'!$Z$16</f>
        <v/>
      </c>
      <c r="C9" s="136" t="str">
        <f>'2 четверть'!$Z$16</f>
        <v/>
      </c>
      <c r="D9" s="136" t="str">
        <f>'3 четверть'!$Z$16</f>
        <v/>
      </c>
      <c r="E9" s="137" t="str">
        <f>'конец года'!$Z$16</f>
        <v/>
      </c>
      <c r="F9" s="12"/>
      <c r="G9" s="12"/>
      <c r="H9" s="278" t="s">
        <v>39</v>
      </c>
      <c r="I9" s="278"/>
      <c r="J9" s="29">
        <f>'1 четверть'!$N$16</f>
        <v>0</v>
      </c>
      <c r="K9" s="29">
        <f>'2 четверть'!$N$16</f>
        <v>0</v>
      </c>
      <c r="L9" s="29">
        <f>'3 четверть'!$N$16</f>
        <v>0</v>
      </c>
      <c r="M9" s="29">
        <f>'конец года'!$N$16</f>
        <v>0</v>
      </c>
      <c r="N9" s="12"/>
    </row>
    <row r="10" spans="1:18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четверть'!$M$16</f>
        <v>0</v>
      </c>
      <c r="K10" s="29">
        <f>'2 четверть'!$M$16</f>
        <v>0</v>
      </c>
      <c r="L10" s="29">
        <f>'3 четверть'!$M$16</f>
        <v>0</v>
      </c>
      <c r="M10" s="29">
        <f>'конец года'!$M$16</f>
        <v>0</v>
      </c>
      <c r="N10" s="12"/>
    </row>
    <row r="11" spans="1:18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8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8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четверть'!$Y$16</f>
        <v/>
      </c>
      <c r="K15" s="24" t="str">
        <f>'2 четверть'!$Y$16</f>
        <v/>
      </c>
      <c r="L15" s="24" t="str">
        <f>'3 четверть'!$Y$16</f>
        <v/>
      </c>
      <c r="M15" s="24" t="str">
        <f>'конец года'!$Y$16</f>
        <v/>
      </c>
      <c r="N15" s="12"/>
    </row>
    <row r="16" spans="1:18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четверть'!$R$16</f>
        <v>0</v>
      </c>
      <c r="K20" s="41">
        <f>'2 четверть'!$R$16</f>
        <v>0</v>
      </c>
      <c r="L20" s="41">
        <f>'3 четверть'!$R$16</f>
        <v>0</v>
      </c>
      <c r="M20" s="41">
        <f>'конец года'!$R$16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четверть'!$S$16</f>
        <v>0</v>
      </c>
      <c r="K21" s="24">
        <f>'2 четверть'!$S$16</f>
        <v>0</v>
      </c>
      <c r="L21" s="24">
        <f>'3 четверть'!$S$16</f>
        <v>0</v>
      </c>
      <c r="M21" s="24">
        <f>'конец года'!$S$16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четверть'!$T$16</f>
        <v>0</v>
      </c>
      <c r="K22" s="24">
        <f>'2 четверть'!$T$16</f>
        <v>0</v>
      </c>
      <c r="L22" s="24">
        <f>'3 четверть'!$T$16</f>
        <v>0</v>
      </c>
      <c r="M22" s="24">
        <f>'конец года'!$T$16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четверть'!$U$16</f>
        <v>0</v>
      </c>
      <c r="K23" s="24">
        <f>'2 четверть'!$U$16</f>
        <v>0</v>
      </c>
      <c r="L23" s="24">
        <f>'3 четверть'!$U$16</f>
        <v>0</v>
      </c>
      <c r="M23" s="24">
        <f>'конец года'!$U$16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четверть'!$V$16</f>
        <v>0</v>
      </c>
      <c r="K24" s="24">
        <f>'2 четверть'!$V$16</f>
        <v>0</v>
      </c>
      <c r="L24" s="24">
        <f>'3 четверть'!$V$16</f>
        <v>0</v>
      </c>
      <c r="M24" s="24">
        <f>'конец года'!$V$16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>
      <c r="A36" s="145"/>
      <c r="B36" s="145"/>
      <c r="C36" s="145"/>
      <c r="D36" s="145"/>
      <c r="E36" s="145"/>
      <c r="F36" s="145"/>
      <c r="G36" s="12"/>
      <c r="H36" s="12"/>
      <c r="I36" s="12"/>
      <c r="J36" s="12"/>
      <c r="K36" s="12"/>
      <c r="L36" s="12"/>
      <c r="M36" s="12"/>
      <c r="N36" s="12"/>
    </row>
    <row r="37" spans="1:14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7B7" sheet="1" objects="1" scenarios="1"/>
  <protectedRanges>
    <protectedRange sqref="H6:M10" name="Диапазон5_1_1"/>
    <protectedRange sqref="H21:M24" name="Диапазон5_3"/>
  </protectedRanges>
  <mergeCells count="18">
    <mergeCell ref="A28:F35"/>
    <mergeCell ref="B4:F4"/>
    <mergeCell ref="E2:J2"/>
    <mergeCell ref="H24:I24"/>
    <mergeCell ref="H8:I8"/>
    <mergeCell ref="H9:I9"/>
    <mergeCell ref="H10:I10"/>
    <mergeCell ref="H15:I15"/>
    <mergeCell ref="H20:I20"/>
    <mergeCell ref="H21:I21"/>
    <mergeCell ref="H7:I7"/>
    <mergeCell ref="H22:I22"/>
    <mergeCell ref="H23:I23"/>
    <mergeCell ref="A1:R1"/>
    <mergeCell ref="H4:K4"/>
    <mergeCell ref="H6:I6"/>
    <mergeCell ref="A25:F25"/>
    <mergeCell ref="B26:E26"/>
  </mergeCells>
  <conditionalFormatting sqref="B9:E9">
    <cfRule type="cellIs" dxfId="390" priority="6" operator="equal">
      <formula>"!"</formula>
    </cfRule>
    <cfRule type="cellIs" dxfId="389" priority="7" operator="equal">
      <formula>"+"</formula>
    </cfRule>
    <cfRule type="cellIs" dxfId="388" priority="8" operator="equal">
      <formula>"-"</formula>
    </cfRule>
    <cfRule type="cellIs" dxfId="387" priority="16" operator="equal">
      <formula>2</formula>
    </cfRule>
    <cfRule type="cellIs" dxfId="386" priority="17" operator="equal">
      <formula>3</formula>
    </cfRule>
    <cfRule type="cellIs" dxfId="385" priority="18" operator="equal">
      <formula>4</formula>
    </cfRule>
    <cfRule type="cellIs" dxfId="384" priority="19" operator="equal">
      <formula>5</formula>
    </cfRule>
  </conditionalFormatting>
  <conditionalFormatting sqref="J6:M10 J20:M24">
    <cfRule type="cellIs" dxfId="383" priority="15" operator="equal">
      <formula>0</formula>
    </cfRule>
  </conditionalFormatting>
  <conditionalFormatting sqref="B26">
    <cfRule type="cellIs" dxfId="382" priority="4" operator="equal">
      <formula>"не справился."</formula>
    </cfRule>
    <cfRule type="cellIs" dxfId="381" priority="5" operator="equal">
      <formula>"справился."</formula>
    </cfRule>
  </conditionalFormatting>
  <conditionalFormatting sqref="A26:B35 F26:F35 C27:E35">
    <cfRule type="containsText" dxfId="380" priority="3" operator="containsText" text="ложь">
      <formula>NOT(ISERROR(SEARCH("ложь",A26)))</formula>
    </cfRule>
  </conditionalFormatting>
  <conditionalFormatting sqref="B26:E26">
    <cfRule type="containsText" dxfId="379" priority="2" operator="containsText" text="справился на повышенном уровне.">
      <formula>NOT(ISERROR(SEARCH("справился на повышенном уровне.",B26)))</formula>
    </cfRule>
    <cfRule type="containsText" dxfId="378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7030A0"/>
  </sheetPr>
  <dimension ref="A1:P38"/>
  <sheetViews>
    <sheetView topLeftCell="A7" workbookViewId="0">
      <selection activeCell="A37" sqref="A37"/>
    </sheetView>
  </sheetViews>
  <sheetFormatPr defaultRowHeight="15"/>
  <cols>
    <col min="2" max="2" width="14.5703125" customWidth="1"/>
    <col min="3" max="3" width="12.42578125" customWidth="1"/>
    <col min="4" max="4" width="12" customWidth="1"/>
    <col min="5" max="5" width="12.85546875" customWidth="1"/>
    <col min="9" max="9" width="12.140625" customWidth="1"/>
    <col min="10" max="10" width="13" customWidth="1"/>
    <col min="11" max="13" width="12.140625" customWidth="1"/>
  </cols>
  <sheetData>
    <row r="1" spans="1:16" ht="55.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</row>
    <row r="2" spans="1:16" ht="27">
      <c r="E2" s="294">
        <f>'1 четверть'!$B$17</f>
        <v>0</v>
      </c>
      <c r="F2" s="294"/>
      <c r="G2" s="294"/>
      <c r="H2" s="294"/>
      <c r="I2" s="294"/>
      <c r="J2" s="294"/>
    </row>
    <row r="4" spans="1:16" ht="18">
      <c r="B4" s="158" t="s">
        <v>146</v>
      </c>
      <c r="C4" s="158"/>
      <c r="D4" s="158"/>
      <c r="E4" s="158"/>
      <c r="F4" s="158"/>
      <c r="H4" s="158" t="s">
        <v>24</v>
      </c>
      <c r="I4" s="158"/>
      <c r="J4" s="158"/>
      <c r="K4" s="158"/>
    </row>
    <row r="5" spans="1:16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6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четверть'!$Q$17</f>
        <v>0</v>
      </c>
      <c r="K6" s="33">
        <f>'2 четверть'!$Q$17</f>
        <v>0</v>
      </c>
      <c r="L6" s="33">
        <f>'3 четверть'!$Q$17</f>
        <v>0</v>
      </c>
      <c r="M6" s="33">
        <f>'конец года'!$Q$17</f>
        <v>0</v>
      </c>
      <c r="N6" s="12"/>
    </row>
    <row r="7" spans="1:16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четверть'!$P$17</f>
        <v>0</v>
      </c>
      <c r="K7" s="29">
        <f>'2 четверть'!$P$17</f>
        <v>0</v>
      </c>
      <c r="L7" s="29">
        <f>'3 четверть'!$P$17</f>
        <v>0</v>
      </c>
      <c r="M7" s="29">
        <f>'конец года'!$P$17</f>
        <v>0</v>
      </c>
      <c r="N7" s="12"/>
    </row>
    <row r="8" spans="1:16" ht="18.75">
      <c r="A8" s="34" t="s">
        <v>90</v>
      </c>
      <c r="B8" s="24">
        <f>'1 четверть'!$C$17</f>
        <v>0</v>
      </c>
      <c r="C8" s="24">
        <f>'2 четверть'!$C$17</f>
        <v>0</v>
      </c>
      <c r="D8" s="118">
        <f>'3 четверть'!$C$17</f>
        <v>0</v>
      </c>
      <c r="E8" s="123">
        <f>'конец года'!$C$17</f>
        <v>0</v>
      </c>
      <c r="F8" s="12"/>
      <c r="G8" s="12"/>
      <c r="H8" s="278" t="s">
        <v>38</v>
      </c>
      <c r="I8" s="278"/>
      <c r="J8" s="29">
        <f>'1 четверть'!$O$17</f>
        <v>0</v>
      </c>
      <c r="K8" s="29">
        <f>'2 четверть'!$O$17</f>
        <v>0</v>
      </c>
      <c r="L8" s="29">
        <f>'3 четверть'!$O$17</f>
        <v>0</v>
      </c>
      <c r="M8" s="29">
        <f>'конец года'!$O$17</f>
        <v>0</v>
      </c>
      <c r="N8" s="12"/>
    </row>
    <row r="9" spans="1:16" ht="18.75">
      <c r="A9" s="36" t="s">
        <v>92</v>
      </c>
      <c r="B9" s="136" t="str">
        <f>'1 четверть'!$Z$17</f>
        <v/>
      </c>
      <c r="C9" s="136" t="str">
        <f>'2 четверть'!$Z$17</f>
        <v/>
      </c>
      <c r="D9" s="136" t="str">
        <f>'3 четверть'!$Z$17</f>
        <v/>
      </c>
      <c r="E9" s="137" t="str">
        <f>'конец года'!$Z$17</f>
        <v/>
      </c>
      <c r="F9" s="12"/>
      <c r="G9" s="12"/>
      <c r="H9" s="278" t="s">
        <v>39</v>
      </c>
      <c r="I9" s="278"/>
      <c r="J9" s="29">
        <f>'1 четверть'!$N$17</f>
        <v>0</v>
      </c>
      <c r="K9" s="29">
        <f>'2 четверть'!$N$17</f>
        <v>0</v>
      </c>
      <c r="L9" s="29">
        <f>'3 четверть'!$N$17</f>
        <v>0</v>
      </c>
      <c r="M9" s="29">
        <f>'конец года'!$N$17</f>
        <v>0</v>
      </c>
      <c r="N9" s="12"/>
    </row>
    <row r="10" spans="1:16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четверть'!$M$17</f>
        <v>0</v>
      </c>
      <c r="K10" s="29">
        <f>'2 четверть'!$M$17</f>
        <v>0</v>
      </c>
      <c r="L10" s="29">
        <f>'3 четверть'!$M$17</f>
        <v>0</v>
      </c>
      <c r="M10" s="29">
        <f>'конец года'!$M$17</f>
        <v>0</v>
      </c>
      <c r="N10" s="12"/>
    </row>
    <row r="11" spans="1:16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6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6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6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6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четверть'!$Y$17</f>
        <v/>
      </c>
      <c r="K15" s="24" t="str">
        <f>'2 четверть'!$Y$17</f>
        <v/>
      </c>
      <c r="L15" s="24" t="str">
        <f>'3 четверть'!$Y$17</f>
        <v/>
      </c>
      <c r="M15" s="24" t="str">
        <f>'конец года'!$Y$17</f>
        <v/>
      </c>
      <c r="N15" s="12"/>
    </row>
    <row r="16" spans="1:16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четверть'!$R$17</f>
        <v>0</v>
      </c>
      <c r="K20" s="41">
        <f>'2 четверть'!$R$17</f>
        <v>0</v>
      </c>
      <c r="L20" s="41">
        <f>'3 четверть'!$R$17</f>
        <v>0</v>
      </c>
      <c r="M20" s="41">
        <f>'конец года'!$R$17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четверть'!$S$17</f>
        <v>0</v>
      </c>
      <c r="K21" s="24">
        <f>'2 четверть'!$S$17</f>
        <v>0</v>
      </c>
      <c r="L21" s="24">
        <f>'3 четверть'!$S$17</f>
        <v>0</v>
      </c>
      <c r="M21" s="24">
        <f>'конец года'!$S$17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четверть'!$T$17</f>
        <v>0</v>
      </c>
      <c r="K22" s="24">
        <f>'2 четверть'!$T$17</f>
        <v>0</v>
      </c>
      <c r="L22" s="24">
        <f>'3 четверть'!$T$17</f>
        <v>0</v>
      </c>
      <c r="M22" s="24">
        <f>'конец года'!$T$17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четверть'!$U$17</f>
        <v>0</v>
      </c>
      <c r="K23" s="24">
        <f>'2 четверть'!$U$17</f>
        <v>0</v>
      </c>
      <c r="L23" s="24">
        <f>'3 четверть'!$U$17</f>
        <v>0</v>
      </c>
      <c r="M23" s="24">
        <f>'конец года'!$U$17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четверть'!$V$17</f>
        <v>0</v>
      </c>
      <c r="K24" s="24">
        <f>'2 четверть'!$V$17</f>
        <v>0</v>
      </c>
      <c r="L24" s="24">
        <f>'3 четверть'!$V$17</f>
        <v>0</v>
      </c>
      <c r="M24" s="24">
        <f>'конец года'!$V$17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286"/>
      <c r="B36" s="286"/>
      <c r="C36" s="286"/>
      <c r="D36" s="286"/>
      <c r="E36" s="286"/>
      <c r="F36" s="286"/>
      <c r="G36" s="12"/>
      <c r="H36" s="12"/>
      <c r="I36" s="12"/>
      <c r="J36" s="12"/>
      <c r="K36" s="12"/>
      <c r="L36" s="12"/>
      <c r="M36" s="12"/>
      <c r="N36" s="12"/>
    </row>
    <row r="37" spans="1:14" ht="15" customHeight="1">
      <c r="A37" s="143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  <c r="N37" s="12"/>
    </row>
    <row r="38" spans="1:1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sheetProtection password="C7B7" sheet="1" objects="1" scenarios="1" pivotTables="0"/>
  <protectedRanges>
    <protectedRange sqref="H6:M10" name="Диапазон5_1_1_1"/>
    <protectedRange sqref="H21:M24" name="Диапазон5_3"/>
  </protectedRanges>
  <mergeCells count="18">
    <mergeCell ref="B1:P1"/>
    <mergeCell ref="H9:I9"/>
    <mergeCell ref="H10:I10"/>
    <mergeCell ref="H15:I15"/>
    <mergeCell ref="H20:I20"/>
    <mergeCell ref="H4:K4"/>
    <mergeCell ref="H6:I6"/>
    <mergeCell ref="H7:I7"/>
    <mergeCell ref="H8:I8"/>
    <mergeCell ref="A28:F36"/>
    <mergeCell ref="B4:F4"/>
    <mergeCell ref="E2:J2"/>
    <mergeCell ref="H23:I23"/>
    <mergeCell ref="H24:I24"/>
    <mergeCell ref="H21:I21"/>
    <mergeCell ref="H22:I22"/>
    <mergeCell ref="A25:F25"/>
    <mergeCell ref="B26:E26"/>
  </mergeCells>
  <conditionalFormatting sqref="B9:E9">
    <cfRule type="cellIs" dxfId="377" priority="6" operator="equal">
      <formula>"!"</formula>
    </cfRule>
    <cfRule type="cellIs" dxfId="376" priority="7" operator="equal">
      <formula>"+"</formula>
    </cfRule>
    <cfRule type="cellIs" dxfId="375" priority="8" operator="equal">
      <formula>"-"</formula>
    </cfRule>
    <cfRule type="cellIs" dxfId="374" priority="16" operator="equal">
      <formula>2</formula>
    </cfRule>
    <cfRule type="cellIs" dxfId="373" priority="17" operator="equal">
      <formula>3</formula>
    </cfRule>
    <cfRule type="cellIs" dxfId="372" priority="18" operator="equal">
      <formula>4</formula>
    </cfRule>
    <cfRule type="cellIs" dxfId="371" priority="19" operator="equal">
      <formula>5</formula>
    </cfRule>
  </conditionalFormatting>
  <conditionalFormatting sqref="J6:M10 J20:M24">
    <cfRule type="cellIs" dxfId="370" priority="15" operator="equal">
      <formula>0</formula>
    </cfRule>
  </conditionalFormatting>
  <conditionalFormatting sqref="B26">
    <cfRule type="cellIs" dxfId="369" priority="4" operator="equal">
      <formula>"не справился."</formula>
    </cfRule>
    <cfRule type="cellIs" dxfId="368" priority="5" operator="equal">
      <formula>"справился."</formula>
    </cfRule>
  </conditionalFormatting>
  <conditionalFormatting sqref="A26:B36 F26:F36 C27:E36">
    <cfRule type="containsText" dxfId="367" priority="3" operator="containsText" text="ложь">
      <formula>NOT(ISERROR(SEARCH("ложь",A26)))</formula>
    </cfRule>
  </conditionalFormatting>
  <conditionalFormatting sqref="B26:E26">
    <cfRule type="containsText" dxfId="366" priority="2" operator="containsText" text="справился на повышенном уровне.">
      <formula>NOT(ISERROR(SEARCH("справился на повышенном уровне.",B26)))</formula>
    </cfRule>
    <cfRule type="containsText" dxfId="365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7030A0"/>
  </sheetPr>
  <dimension ref="A1:N42"/>
  <sheetViews>
    <sheetView topLeftCell="A7" workbookViewId="0">
      <selection activeCell="A37" sqref="A37"/>
    </sheetView>
  </sheetViews>
  <sheetFormatPr defaultRowHeight="15"/>
  <cols>
    <col min="2" max="2" width="13" customWidth="1"/>
    <col min="3" max="3" width="12.85546875" customWidth="1"/>
    <col min="4" max="4" width="12.42578125" customWidth="1"/>
    <col min="5" max="5" width="12" customWidth="1"/>
    <col min="9" max="9" width="12" customWidth="1"/>
    <col min="10" max="10" width="13.42578125" customWidth="1"/>
    <col min="11" max="11" width="12.7109375" customWidth="1"/>
    <col min="12" max="12" width="12.28515625" customWidth="1"/>
    <col min="13" max="13" width="11.5703125" customWidth="1"/>
  </cols>
  <sheetData>
    <row r="1" spans="1:14" ht="46.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9.25">
      <c r="F2" s="295">
        <f>'1 четверть'!$B$18</f>
        <v>0</v>
      </c>
      <c r="G2" s="295"/>
      <c r="H2" s="295"/>
      <c r="I2" s="295"/>
      <c r="J2" s="295"/>
      <c r="K2" s="295"/>
      <c r="L2" s="295"/>
    </row>
    <row r="4" spans="1:14" ht="18">
      <c r="B4" s="158" t="s">
        <v>146</v>
      </c>
      <c r="C4" s="158"/>
      <c r="D4" s="158"/>
      <c r="E4" s="158"/>
      <c r="F4" s="158"/>
      <c r="H4" s="158" t="s">
        <v>24</v>
      </c>
      <c r="I4" s="158"/>
      <c r="J4" s="158"/>
      <c r="K4" s="158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четверть'!$Q$18</f>
        <v>0</v>
      </c>
      <c r="K6" s="33">
        <f>'2 четверть'!$Q$18</f>
        <v>0</v>
      </c>
      <c r="L6" s="33">
        <f>'3 четверть'!$Q$18</f>
        <v>0</v>
      </c>
      <c r="M6" s="33">
        <f>'конец года'!$Q$18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'3 четверть'!$T$55</f>
        <v>26 - 35</v>
      </c>
      <c r="E7" s="35" t="str">
        <f>'конец года'!$T$55</f>
        <v>31 - 40</v>
      </c>
      <c r="F7" s="12"/>
      <c r="G7" s="12"/>
      <c r="H7" s="278" t="s">
        <v>36</v>
      </c>
      <c r="I7" s="278"/>
      <c r="J7" s="29">
        <f>'1 четверть'!$P$18</f>
        <v>0</v>
      </c>
      <c r="K7" s="29">
        <f>'2 четверть'!$P$18</f>
        <v>0</v>
      </c>
      <c r="L7" s="29">
        <f>'3 четверть'!$P$18</f>
        <v>0</v>
      </c>
      <c r="M7" s="29">
        <f>'конец года'!$P$18</f>
        <v>0</v>
      </c>
      <c r="N7" s="12"/>
    </row>
    <row r="8" spans="1:14" ht="18.75">
      <c r="A8" s="34" t="s">
        <v>90</v>
      </c>
      <c r="B8" s="24">
        <f>'1 четверть'!$C$18</f>
        <v>0</v>
      </c>
      <c r="C8" s="24">
        <f>'2 четверть'!$C$18</f>
        <v>0</v>
      </c>
      <c r="D8" s="115">
        <f>'3 четверть'!$C$18</f>
        <v>0</v>
      </c>
      <c r="E8" s="123">
        <f>'конец года'!$C$18</f>
        <v>0</v>
      </c>
      <c r="F8" s="12"/>
      <c r="G8" s="12"/>
      <c r="H8" s="278" t="s">
        <v>38</v>
      </c>
      <c r="I8" s="278"/>
      <c r="J8" s="29">
        <f>'1 четверть'!$O$18</f>
        <v>0</v>
      </c>
      <c r="K8" s="29">
        <f>'2 четверть'!$O$18</f>
        <v>0</v>
      </c>
      <c r="L8" s="29">
        <f>'3 четверть'!$O$18</f>
        <v>0</v>
      </c>
      <c r="M8" s="29">
        <f>'конец года'!$O$18</f>
        <v>0</v>
      </c>
      <c r="N8" s="12"/>
    </row>
    <row r="9" spans="1:14" ht="18.75">
      <c r="A9" s="36" t="s">
        <v>92</v>
      </c>
      <c r="B9" s="136" t="str">
        <f>'1 четверть'!$Z$18</f>
        <v/>
      </c>
      <c r="C9" s="136" t="str">
        <f>'2 четверть'!$Z$18</f>
        <v/>
      </c>
      <c r="D9" s="136" t="str">
        <f>'3 четверть'!$Z$18</f>
        <v/>
      </c>
      <c r="E9" s="137" t="str">
        <f>'конец года'!$Z$18</f>
        <v/>
      </c>
      <c r="F9" s="12"/>
      <c r="G9" s="12"/>
      <c r="H9" s="278" t="s">
        <v>39</v>
      </c>
      <c r="I9" s="278"/>
      <c r="J9" s="29">
        <f>'1 четверть'!$N$18</f>
        <v>0</v>
      </c>
      <c r="K9" s="29">
        <f>'2 четверть'!$N$18</f>
        <v>0</v>
      </c>
      <c r="L9" s="29">
        <f>'3 четверть'!$N$18</f>
        <v>0</v>
      </c>
      <c r="M9" s="29">
        <f>'конец года'!$N$18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четверть'!$M$18</f>
        <v>0</v>
      </c>
      <c r="K10" s="29">
        <f>'2 четверть'!$M$18</f>
        <v>0</v>
      </c>
      <c r="L10" s="29">
        <f>'3 четверть'!$M$18</f>
        <v>0</v>
      </c>
      <c r="M10" s="29">
        <f>'конец года'!$M$18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четверть'!$Y$18</f>
        <v/>
      </c>
      <c r="K15" s="24" t="str">
        <f>'2 четверть'!$Y$18</f>
        <v/>
      </c>
      <c r="L15" s="24" t="str">
        <f>'3 четверть'!$Y$18</f>
        <v/>
      </c>
      <c r="M15" s="24" t="str">
        <f>'конец года'!$Y$18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четверть'!$R$18</f>
        <v>0</v>
      </c>
      <c r="K20" s="41">
        <f>'2 четверть'!$R$18</f>
        <v>0</v>
      </c>
      <c r="L20" s="41">
        <f>'3 четверть'!$R$18</f>
        <v>0</v>
      </c>
      <c r="M20" s="41">
        <f>'конец года'!$R$18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четверть'!$S$18</f>
        <v>0</v>
      </c>
      <c r="K21" s="24">
        <f>'2 четверть'!$S$18</f>
        <v>0</v>
      </c>
      <c r="L21" s="24">
        <f>'3 четверть'!$S$18</f>
        <v>0</v>
      </c>
      <c r="M21" s="24">
        <f>'конец года'!$S$18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четверть'!$T$18</f>
        <v>0</v>
      </c>
      <c r="K22" s="24">
        <f>'2 четверть'!$T$18</f>
        <v>0</v>
      </c>
      <c r="L22" s="24">
        <f>'3 четверть'!$T$18</f>
        <v>0</v>
      </c>
      <c r="M22" s="24">
        <f>'конец года'!$T$18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четверть'!$U$18</f>
        <v>0</v>
      </c>
      <c r="K23" s="24">
        <f>'2 четверть'!$U$18</f>
        <v>0</v>
      </c>
      <c r="L23" s="24">
        <f>'3 четверть'!$U$18</f>
        <v>0</v>
      </c>
      <c r="M23" s="24">
        <f>'конец года'!$U$18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четверть'!$V$18</f>
        <v>0</v>
      </c>
      <c r="K24" s="24">
        <f>'2 четверть'!$V$18</f>
        <v>0</v>
      </c>
      <c r="L24" s="24">
        <f>'3 четверть'!$V$18</f>
        <v>0</v>
      </c>
      <c r="M24" s="24">
        <f>'конец года'!$V$18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286"/>
      <c r="B36" s="286"/>
      <c r="C36" s="286"/>
      <c r="D36" s="286"/>
      <c r="E36" s="286"/>
      <c r="F36" s="286"/>
      <c r="G36" s="12"/>
      <c r="H36" s="12"/>
      <c r="I36" s="12"/>
      <c r="J36" s="12"/>
      <c r="K36" s="12"/>
      <c r="L36" s="12"/>
      <c r="M36" s="12"/>
      <c r="N36" s="12"/>
    </row>
    <row r="37" spans="1:14" ht="15" customHeight="1">
      <c r="A37" s="143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  <c r="N37" s="12"/>
    </row>
    <row r="38" spans="1:1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  <row r="42" spans="1:14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</row>
  </sheetData>
  <sheetProtection password="C7B7" sheet="1" objects="1" scenarios="1" pivotTables="0"/>
  <protectedRanges>
    <protectedRange sqref="H6:M10" name="Диапазон5_1_1_1_1"/>
    <protectedRange sqref="H21:M24" name="Диапазон5_3"/>
  </protectedRanges>
  <mergeCells count="18">
    <mergeCell ref="B26:E26"/>
    <mergeCell ref="B4:F4"/>
    <mergeCell ref="F2:L2"/>
    <mergeCell ref="A1:M1"/>
    <mergeCell ref="A25:F25"/>
    <mergeCell ref="A28:F36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  <mergeCell ref="H8:I8"/>
  </mergeCells>
  <conditionalFormatting sqref="B9:E9">
    <cfRule type="cellIs" dxfId="364" priority="8" operator="equal">
      <formula>"-"</formula>
    </cfRule>
    <cfRule type="cellIs" dxfId="363" priority="9" operator="equal">
      <formula>"+"</formula>
    </cfRule>
    <cfRule type="cellIs" dxfId="362" priority="10" operator="equal">
      <formula>"!"</formula>
    </cfRule>
    <cfRule type="cellIs" dxfId="361" priority="18" operator="equal">
      <formula>2</formula>
    </cfRule>
    <cfRule type="cellIs" dxfId="360" priority="19" operator="equal">
      <formula>3</formula>
    </cfRule>
    <cfRule type="cellIs" dxfId="359" priority="20" operator="equal">
      <formula>4</formula>
    </cfRule>
    <cfRule type="cellIs" dxfId="358" priority="21" operator="equal">
      <formula>5</formula>
    </cfRule>
  </conditionalFormatting>
  <conditionalFormatting sqref="J6:M10 J20:M24 J15:M15">
    <cfRule type="cellIs" dxfId="357" priority="17" operator="equal">
      <formula>0</formula>
    </cfRule>
  </conditionalFormatting>
  <conditionalFormatting sqref="B26">
    <cfRule type="containsErrors" dxfId="356" priority="4">
      <formula>ISERROR(B26)</formula>
    </cfRule>
    <cfRule type="cellIs" dxfId="355" priority="5" operator="equal">
      <formula>"не справился."</formula>
    </cfRule>
    <cfRule type="cellIs" dxfId="354" priority="6" operator="equal">
      <formula>"справился."</formula>
    </cfRule>
  </conditionalFormatting>
  <conditionalFormatting sqref="A26:B36 F26:F36 C27:E36">
    <cfRule type="containsText" dxfId="353" priority="3" operator="containsText" text="ложь">
      <formula>NOT(ISERROR(SEARCH("ложь",A26)))</formula>
    </cfRule>
  </conditionalFormatting>
  <conditionalFormatting sqref="B26:E26">
    <cfRule type="containsText" dxfId="352" priority="2" operator="containsText" text="справился на повышенном уровне.">
      <formula>NOT(ISERROR(SEARCH("справился на повышенном уровне.",B26)))</formula>
    </cfRule>
    <cfRule type="containsText" dxfId="351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7030A0"/>
  </sheetPr>
  <dimension ref="A1:N41"/>
  <sheetViews>
    <sheetView topLeftCell="A4" workbookViewId="0">
      <selection activeCell="A36" sqref="A36"/>
    </sheetView>
  </sheetViews>
  <sheetFormatPr defaultRowHeight="15"/>
  <cols>
    <col min="2" max="2" width="13.7109375" customWidth="1"/>
    <col min="3" max="3" width="13.28515625" customWidth="1"/>
    <col min="4" max="4" width="11.7109375" customWidth="1"/>
    <col min="5" max="5" width="13" customWidth="1"/>
    <col min="8" max="8" width="9.140625" customWidth="1"/>
    <col min="9" max="9" width="12.7109375" customWidth="1"/>
    <col min="10" max="10" width="13.42578125" customWidth="1"/>
    <col min="11" max="11" width="12.7109375" customWidth="1"/>
    <col min="12" max="12" width="12" customWidth="1"/>
    <col min="13" max="13" width="12.140625" customWidth="1"/>
  </cols>
  <sheetData>
    <row r="1" spans="1:14" ht="51.7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7">
      <c r="F2" s="294">
        <f>'1 четверть'!$B$19</f>
        <v>0</v>
      </c>
      <c r="G2" s="294"/>
      <c r="H2" s="294"/>
      <c r="I2" s="294"/>
      <c r="J2" s="294"/>
      <c r="K2" s="294"/>
    </row>
    <row r="4" spans="1:14" ht="18">
      <c r="B4" s="158" t="s">
        <v>146</v>
      </c>
      <c r="C4" s="158"/>
      <c r="D4" s="158"/>
      <c r="E4" s="158"/>
      <c r="F4" s="158"/>
      <c r="H4" s="158" t="s">
        <v>24</v>
      </c>
      <c r="I4" s="158"/>
      <c r="J4" s="158"/>
      <c r="K4" s="158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четверть'!$Q$19</f>
        <v>0</v>
      </c>
      <c r="K6" s="33">
        <f>'2 четверть'!$Q$19</f>
        <v>0</v>
      </c>
      <c r="L6" s="33">
        <f>'3 четверть'!$Q$19</f>
        <v>0</v>
      </c>
      <c r="M6" s="33">
        <f>'конец года'!$Q$19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четверть'!$P$19</f>
        <v>0</v>
      </c>
      <c r="K7" s="29">
        <f>'2 четверть'!$P$19</f>
        <v>0</v>
      </c>
      <c r="L7" s="29">
        <f>'3 четверть'!$P$19</f>
        <v>0</v>
      </c>
      <c r="M7" s="29">
        <f>'конец года'!$P$19</f>
        <v>0</v>
      </c>
      <c r="N7" s="12"/>
    </row>
    <row r="8" spans="1:14" ht="18.75">
      <c r="A8" s="34" t="s">
        <v>90</v>
      </c>
      <c r="B8" s="24">
        <f>'1 четверть'!$C$19</f>
        <v>0</v>
      </c>
      <c r="C8" s="24">
        <f>'2 четверть'!$C$19</f>
        <v>0</v>
      </c>
      <c r="D8" s="126">
        <f>'3 четверть'!$C$19</f>
        <v>0</v>
      </c>
      <c r="E8" s="123">
        <f>'конец года'!$C$19</f>
        <v>0</v>
      </c>
      <c r="F8" s="12"/>
      <c r="G8" s="12"/>
      <c r="H8" s="278" t="s">
        <v>38</v>
      </c>
      <c r="I8" s="278"/>
      <c r="J8" s="29">
        <f>'1 четверть'!$O$19</f>
        <v>0</v>
      </c>
      <c r="K8" s="29">
        <f>'2 четверть'!$O$19</f>
        <v>0</v>
      </c>
      <c r="L8" s="29">
        <f>'3 четверть'!$O$19</f>
        <v>0</v>
      </c>
      <c r="M8" s="29">
        <f>'конец года'!$O$19</f>
        <v>0</v>
      </c>
      <c r="N8" s="12"/>
    </row>
    <row r="9" spans="1:14" ht="18.75">
      <c r="A9" s="36" t="s">
        <v>92</v>
      </c>
      <c r="B9" s="136" t="str">
        <f>'1 четверть'!$Z$19</f>
        <v/>
      </c>
      <c r="C9" s="136" t="str">
        <f>'2 четверть'!$Z$19</f>
        <v/>
      </c>
      <c r="D9" s="136" t="str">
        <f>'3 четверть'!$Z$19</f>
        <v/>
      </c>
      <c r="E9" s="137" t="str">
        <f>'конец года'!$Z$19</f>
        <v/>
      </c>
      <c r="F9" s="12"/>
      <c r="G9" s="12"/>
      <c r="H9" s="278" t="s">
        <v>39</v>
      </c>
      <c r="I9" s="278"/>
      <c r="J9" s="29">
        <f>'1 четверть'!$N$19</f>
        <v>0</v>
      </c>
      <c r="K9" s="29">
        <f>'2 четверть'!$N$19</f>
        <v>0</v>
      </c>
      <c r="L9" s="29">
        <f>'3 четверть'!$N$19</f>
        <v>0</v>
      </c>
      <c r="M9" s="29">
        <f>'конец года'!$N$19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четверть'!$M$19</f>
        <v>0</v>
      </c>
      <c r="K10" s="29">
        <f>'2 четверть'!$M$19</f>
        <v>0</v>
      </c>
      <c r="L10" s="29">
        <f>'3 четверть'!$M$19</f>
        <v>0</v>
      </c>
      <c r="M10" s="29">
        <f>'конец года'!$M$19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четверть'!$Y$19</f>
        <v/>
      </c>
      <c r="K15" s="24" t="str">
        <f>'2 четверть'!$Y$19</f>
        <v/>
      </c>
      <c r="L15" s="24" t="str">
        <f>'3 четверть'!$Y$19</f>
        <v/>
      </c>
      <c r="M15" s="24" t="str">
        <f>'конец года'!$Y$19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четверть'!$R$19</f>
        <v>0</v>
      </c>
      <c r="K20" s="41">
        <f>'2 четверть'!$R$19</f>
        <v>0</v>
      </c>
      <c r="L20" s="41">
        <f>'3 четверть'!$R$19</f>
        <v>0</v>
      </c>
      <c r="M20" s="41">
        <f>'конец года'!$R$19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четверть'!$S$19</f>
        <v>0</v>
      </c>
      <c r="K21" s="24">
        <f>'2 четверть'!$S$19</f>
        <v>0</v>
      </c>
      <c r="L21" s="24">
        <f>'3 четверть'!$S$19</f>
        <v>0</v>
      </c>
      <c r="M21" s="24">
        <f>'конец года'!$S$19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четверть'!$T$19</f>
        <v>0</v>
      </c>
      <c r="K22" s="24">
        <f>'2 четверть'!$T$19</f>
        <v>0</v>
      </c>
      <c r="L22" s="24">
        <f>'3 четверть'!$T$19</f>
        <v>0</v>
      </c>
      <c r="M22" s="24">
        <f>'конец года'!$T$19</f>
        <v>0</v>
      </c>
      <c r="N22" s="12"/>
    </row>
    <row r="23" spans="1:14" ht="18.75">
      <c r="A23" s="287" t="str">
        <f>IF(E9="","","По итогам проверки техники чтения ученик с нормой")</f>
        <v/>
      </c>
      <c r="B23" s="287"/>
      <c r="C23" s="287"/>
      <c r="D23" s="287"/>
      <c r="E23" s="287"/>
      <c r="F23" s="287"/>
      <c r="G23" s="12"/>
      <c r="H23" s="278" t="s">
        <v>58</v>
      </c>
      <c r="I23" s="278"/>
      <c r="J23" s="24">
        <f>'1 четверть'!$U$19</f>
        <v>0</v>
      </c>
      <c r="K23" s="24">
        <f>'2 четверть'!$U$19</f>
        <v>0</v>
      </c>
      <c r="L23" s="24">
        <f>'3 четверть'!$U$19</f>
        <v>0</v>
      </c>
      <c r="M23" s="24">
        <f>'конец года'!$U$19</f>
        <v>0</v>
      </c>
      <c r="N23" s="12"/>
    </row>
    <row r="24" spans="1:14" ht="18.75">
      <c r="A24" s="12"/>
      <c r="B24" s="292" t="b">
        <f>IF(E9="+","справился на базовом уровне.",IF(E9="!","справился на повышенном уровне.",IF(E9="-","не справился.")))</f>
        <v>0</v>
      </c>
      <c r="C24" s="292"/>
      <c r="D24" s="292"/>
      <c r="E24" s="292"/>
      <c r="F24" s="12"/>
      <c r="G24" s="12"/>
      <c r="H24" s="45"/>
      <c r="I24" s="45"/>
      <c r="J24" s="46"/>
      <c r="K24" s="46"/>
      <c r="L24" s="46"/>
      <c r="M24" s="46"/>
      <c r="N24" s="12"/>
    </row>
    <row r="25" spans="1:14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15" customHeight="1">
      <c r="A26" s="286" t="b">
        <f>IF(E9="!",Лист7!B53,IF(B24="справился на базовом уровне.",Лист7!B46,IF(B24="не справился.",Лист7!B50)))</f>
        <v>0</v>
      </c>
      <c r="B26" s="286"/>
      <c r="C26" s="286"/>
      <c r="D26" s="286"/>
      <c r="E26" s="286"/>
      <c r="F26" s="286"/>
      <c r="G26" s="12"/>
      <c r="H26" s="12"/>
      <c r="I26" s="12"/>
      <c r="J26" s="12"/>
      <c r="K26" s="12"/>
      <c r="L26" s="12"/>
      <c r="M26" s="12"/>
      <c r="N26" s="12"/>
    </row>
    <row r="27" spans="1:14" ht="15" customHeight="1">
      <c r="A27" s="286"/>
      <c r="B27" s="286"/>
      <c r="C27" s="286"/>
      <c r="D27" s="286"/>
      <c r="E27" s="286"/>
      <c r="F27" s="286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/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</sheetData>
  <sheetProtection password="C7B7" sheet="1" objects="1" scenarios="1" pivotTables="0"/>
  <protectedRanges>
    <protectedRange sqref="H6:M10" name="Диапазон5_1_1_1_1"/>
    <protectedRange sqref="H21:M24" name="Диапазон5_3"/>
  </protectedRanges>
  <mergeCells count="17">
    <mergeCell ref="A1:M1"/>
    <mergeCell ref="B4:F4"/>
    <mergeCell ref="F2:K2"/>
    <mergeCell ref="A26:F35"/>
    <mergeCell ref="H4:K4"/>
    <mergeCell ref="H6:I6"/>
    <mergeCell ref="H7:I7"/>
    <mergeCell ref="H23:I23"/>
    <mergeCell ref="H9:I9"/>
    <mergeCell ref="H10:I10"/>
    <mergeCell ref="H15:I15"/>
    <mergeCell ref="H20:I20"/>
    <mergeCell ref="H21:I21"/>
    <mergeCell ref="A23:F23"/>
    <mergeCell ref="H22:I22"/>
    <mergeCell ref="H8:I8"/>
    <mergeCell ref="B24:E24"/>
  </mergeCells>
  <conditionalFormatting sqref="B9:E9">
    <cfRule type="cellIs" dxfId="350" priority="9" operator="equal">
      <formula>"-"</formula>
    </cfRule>
    <cfRule type="cellIs" dxfId="349" priority="10" operator="equal">
      <formula>"+"</formula>
    </cfRule>
    <cfRule type="cellIs" dxfId="348" priority="11" operator="equal">
      <formula>"!"</formula>
    </cfRule>
    <cfRule type="cellIs" dxfId="347" priority="19" operator="equal">
      <formula>2</formula>
    </cfRule>
    <cfRule type="cellIs" dxfId="346" priority="20" operator="equal">
      <formula>3</formula>
    </cfRule>
    <cfRule type="cellIs" dxfId="345" priority="21" operator="equal">
      <formula>4</formula>
    </cfRule>
    <cfRule type="cellIs" dxfId="344" priority="22" operator="equal">
      <formula>5</formula>
    </cfRule>
  </conditionalFormatting>
  <conditionalFormatting sqref="J6:M10 J20:M24 J15:M15">
    <cfRule type="cellIs" dxfId="343" priority="18" operator="equal">
      <formula>0</formula>
    </cfRule>
  </conditionalFormatting>
  <conditionalFormatting sqref="B24">
    <cfRule type="cellIs" dxfId="342" priority="4" operator="equal">
      <formula>"не справился."</formula>
    </cfRule>
    <cfRule type="cellIs" dxfId="341" priority="5" operator="equal">
      <formula>"справился."</formula>
    </cfRule>
    <cfRule type="containsText" dxfId="340" priority="6" operator="containsText" text="ложь">
      <formula>NOT(ISERROR(SEARCH("ложь",B24)))</formula>
    </cfRule>
    <cfRule type="containsErrors" dxfId="339" priority="7">
      <formula>ISERROR(B24)</formula>
    </cfRule>
  </conditionalFormatting>
  <conditionalFormatting sqref="A26:F35">
    <cfRule type="containsText" dxfId="338" priority="3" operator="containsText" text="ложь">
      <formula>NOT(ISERROR(SEARCH("ложь",A26)))</formula>
    </cfRule>
  </conditionalFormatting>
  <conditionalFormatting sqref="B24:E24">
    <cfRule type="containsText" dxfId="337" priority="2" operator="containsText" text="справился на повышенном уровне.">
      <formula>NOT(ISERROR(SEARCH("справился на повышенном уровне.",B24)))</formula>
    </cfRule>
    <cfRule type="containsText" dxfId="336" priority="1" operator="containsText" text="справился на базовом уровне.">
      <formula>NOT(ISERROR(SEARCH("справился на базовом уровне.",B24)))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AA82"/>
  <sheetViews>
    <sheetView topLeftCell="A43" zoomScaleNormal="100" workbookViewId="0">
      <selection activeCell="C8" sqref="C8"/>
    </sheetView>
  </sheetViews>
  <sheetFormatPr defaultRowHeight="15"/>
  <cols>
    <col min="1" max="1" width="5.42578125" customWidth="1"/>
    <col min="2" max="2" width="24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6.140625" customWidth="1"/>
    <col min="15" max="15" width="5" customWidth="1"/>
    <col min="16" max="17" width="5.28515625" customWidth="1"/>
    <col min="18" max="18" width="5.42578125" customWidth="1"/>
    <col min="19" max="19" width="5" customWidth="1"/>
    <col min="20" max="20" width="5.140625" customWidth="1"/>
    <col min="21" max="21" width="5.42578125" customWidth="1"/>
    <col min="22" max="22" width="6" customWidth="1"/>
    <col min="23" max="23" width="6.28515625" customWidth="1"/>
    <col min="24" max="24" width="6.140625" customWidth="1"/>
    <col min="25" max="25" width="5.85546875" customWidth="1"/>
    <col min="26" max="26" width="7" hidden="1" customWidth="1"/>
    <col min="27" max="27" width="0" hidden="1" customWidth="1"/>
  </cols>
  <sheetData>
    <row r="1" spans="1:27" ht="92.25" customHeight="1">
      <c r="B1" s="223" t="s">
        <v>116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</row>
    <row r="3" spans="1:27" ht="15.75" customHeight="1">
      <c r="A3" s="225" t="s">
        <v>22</v>
      </c>
      <c r="B3" s="225" t="s">
        <v>0</v>
      </c>
      <c r="C3" s="225" t="s">
        <v>23</v>
      </c>
      <c r="D3" s="225"/>
      <c r="E3" s="225"/>
      <c r="F3" s="225"/>
      <c r="G3" s="225"/>
      <c r="H3" s="225"/>
      <c r="I3" s="225"/>
      <c r="J3" s="225"/>
      <c r="K3" s="225"/>
      <c r="L3" s="225"/>
      <c r="M3" s="225" t="s">
        <v>24</v>
      </c>
      <c r="N3" s="225"/>
      <c r="O3" s="225"/>
      <c r="P3" s="225"/>
      <c r="Q3" s="225"/>
      <c r="R3" s="225" t="s">
        <v>25</v>
      </c>
      <c r="S3" s="225"/>
      <c r="T3" s="225"/>
      <c r="U3" s="225"/>
      <c r="V3" s="225"/>
      <c r="W3" s="226" t="s">
        <v>1</v>
      </c>
      <c r="X3" s="227" t="s">
        <v>2</v>
      </c>
      <c r="Y3" s="228" t="s">
        <v>54</v>
      </c>
      <c r="Z3" s="228" t="s">
        <v>53</v>
      </c>
      <c r="AA3" s="160" t="s">
        <v>53</v>
      </c>
    </row>
    <row r="4" spans="1:27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6"/>
      <c r="X4" s="227"/>
      <c r="Y4" s="228"/>
      <c r="Z4" s="228"/>
      <c r="AA4" s="161"/>
    </row>
    <row r="5" spans="1:27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6"/>
      <c r="X5" s="227"/>
      <c r="Y5" s="228"/>
      <c r="Z5" s="228"/>
      <c r="AA5" s="161"/>
    </row>
    <row r="6" spans="1:27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6"/>
      <c r="X6" s="227"/>
      <c r="Y6" s="228"/>
      <c r="Z6" s="228"/>
      <c r="AA6" s="161"/>
    </row>
    <row r="7" spans="1:27" ht="50.25">
      <c r="A7" s="225"/>
      <c r="B7" s="225"/>
      <c r="C7" s="72" t="s">
        <v>3</v>
      </c>
      <c r="D7" s="73" t="s">
        <v>4</v>
      </c>
      <c r="E7" s="74" t="s">
        <v>103</v>
      </c>
      <c r="F7" s="73" t="s">
        <v>135</v>
      </c>
      <c r="G7" s="73" t="s">
        <v>134</v>
      </c>
      <c r="H7" s="73" t="s">
        <v>6</v>
      </c>
      <c r="I7" s="73" t="s">
        <v>7</v>
      </c>
      <c r="J7" s="73" t="s">
        <v>8</v>
      </c>
      <c r="K7" s="73" t="s">
        <v>9</v>
      </c>
      <c r="L7" s="73" t="s">
        <v>136</v>
      </c>
      <c r="M7" s="73" t="s">
        <v>12</v>
      </c>
      <c r="N7" s="73" t="s">
        <v>13</v>
      </c>
      <c r="O7" s="73" t="s">
        <v>14</v>
      </c>
      <c r="P7" s="73" t="s">
        <v>15</v>
      </c>
      <c r="Q7" s="73" t="s">
        <v>16</v>
      </c>
      <c r="R7" s="73" t="s">
        <v>17</v>
      </c>
      <c r="S7" s="73" t="s">
        <v>18</v>
      </c>
      <c r="T7" s="73" t="s">
        <v>19</v>
      </c>
      <c r="U7" s="73" t="s">
        <v>20</v>
      </c>
      <c r="V7" s="73" t="s">
        <v>21</v>
      </c>
      <c r="W7" s="226"/>
      <c r="X7" s="227"/>
      <c r="Y7" s="228"/>
      <c r="Z7" s="228"/>
      <c r="AA7" s="162"/>
    </row>
    <row r="8" spans="1:27" ht="18.75" customHeight="1">
      <c r="A8" s="68">
        <v>1</v>
      </c>
      <c r="B8" s="69">
        <f>'Список класса'!B9</f>
        <v>0</v>
      </c>
      <c r="C8" s="59"/>
      <c r="D8" s="60" t="str">
        <f>IF(C8="","",IF(C8="н","",IF(C8&lt;10,"+","")))</f>
        <v/>
      </c>
      <c r="E8" s="60" t="str">
        <f>IF(C8="","",IF(C8="н","",IF(AND(C8&gt;=10,C8&lt;=20),"+","")))</f>
        <v/>
      </c>
      <c r="F8" s="60" t="str">
        <f>IF(C8="н","",IF(C8="","",IF(AND(C8&gt;=20,C8&lt;=30),"+","")))</f>
        <v/>
      </c>
      <c r="G8" s="60" t="str">
        <f>IF(AND(C8&gt;=31,C8&lt;=40),"+","")</f>
        <v/>
      </c>
      <c r="H8" s="60" t="str">
        <f>IF(AND(C8&gt;=41,C8&lt;=50),"+","")</f>
        <v/>
      </c>
      <c r="I8" s="60" t="str">
        <f>IF(AND(C8&gt;=51,C8&lt;=60),"+","")</f>
        <v/>
      </c>
      <c r="J8" s="60" t="str">
        <f>IF(AND(C8&gt;=61,C8&lt;=70),"+","")</f>
        <v/>
      </c>
      <c r="K8" s="60" t="str">
        <f>IF(AND(C8&gt;=71,C8&lt;=80),"+","")</f>
        <v/>
      </c>
      <c r="L8" s="60" t="str">
        <f>IF(C8="н","",IF(C8="","",IF(C8&gt;80,"+","")))</f>
        <v/>
      </c>
      <c r="M8" s="124"/>
      <c r="N8" s="124"/>
      <c r="O8" s="124"/>
      <c r="P8" s="125"/>
      <c r="Q8" s="124"/>
      <c r="R8" s="90"/>
      <c r="S8" s="90"/>
      <c r="T8" s="90"/>
      <c r="U8" s="90"/>
      <c r="V8" s="90"/>
      <c r="W8" s="112"/>
      <c r="X8" s="113"/>
      <c r="Y8" s="84" t="str">
        <f>IF(C8="н","",IF(C8="","",SUM(R8:V8)))</f>
        <v/>
      </c>
      <c r="Z8" s="116" t="str">
        <f>IF(C8="н","",IF(C8="","",IF(C8&gt;20,"!",IF(AND(C8&gt;=5,C8&lt;=20),"+","-"))))</f>
        <v/>
      </c>
      <c r="AA8" s="129" t="str">
        <f>IF(C8="н","",IF(C8="","",IF(C8&gt;20,5,IF(AND(C8&gt;=5,C8&lt;=20),4,"-"))))</f>
        <v/>
      </c>
    </row>
    <row r="9" spans="1:27" ht="17.25" customHeight="1">
      <c r="A9" s="70">
        <v>2</v>
      </c>
      <c r="B9" s="69">
        <f>'Список класса'!B10</f>
        <v>0</v>
      </c>
      <c r="C9" s="59"/>
      <c r="D9" s="60" t="str">
        <f t="shared" ref="D9:D40" si="0">IF(C9="","",IF(C9="н","",IF(C9&lt;10,"+","")))</f>
        <v/>
      </c>
      <c r="E9" s="60" t="str">
        <f t="shared" ref="E9:E40" si="1">IF(C9="","",IF(C9="н","",IF(AND(C9&gt;=10,C9&lt;=20),"+","")))</f>
        <v/>
      </c>
      <c r="F9" s="60" t="str">
        <f t="shared" ref="F9:F40" si="2">IF(C9="н","",IF(C9="","",IF(AND(C9&gt;=20,C9&lt;=30),"+","")))</f>
        <v/>
      </c>
      <c r="G9" s="60" t="str">
        <f t="shared" ref="G9:G40" si="3">IF(AND(C9&gt;=31,C9&lt;=40),"+","")</f>
        <v/>
      </c>
      <c r="H9" s="60" t="str">
        <f t="shared" ref="H9:H40" si="4">IF(AND(C9&gt;=41,C9&lt;=50),"+","")</f>
        <v/>
      </c>
      <c r="I9" s="60" t="str">
        <f t="shared" ref="I9:I40" si="5">IF(AND(C9&gt;=51,C9&lt;=60),"+","")</f>
        <v/>
      </c>
      <c r="J9" s="60" t="str">
        <f t="shared" ref="J9:J40" si="6">IF(AND(C9&gt;=61,C9&lt;=70),"+","")</f>
        <v/>
      </c>
      <c r="K9" s="60" t="str">
        <f t="shared" ref="K9:K40" si="7">IF(AND(C9&gt;=71,C9&lt;=80),"+","")</f>
        <v/>
      </c>
      <c r="L9" s="60" t="str">
        <f t="shared" ref="L9:L40" si="8">IF(C9="н","",IF(C9="","",IF(C9&gt;80,"+","")))</f>
        <v/>
      </c>
      <c r="M9" s="124"/>
      <c r="N9" s="124"/>
      <c r="O9" s="124"/>
      <c r="P9" s="124"/>
      <c r="Q9" s="125"/>
      <c r="R9" s="90"/>
      <c r="S9" s="90"/>
      <c r="T9" s="90"/>
      <c r="U9" s="90"/>
      <c r="V9" s="90"/>
      <c r="W9" s="112"/>
      <c r="X9" s="113"/>
      <c r="Y9" s="84" t="str">
        <f t="shared" ref="Y9:Y40" si="9">IF(C9="н","",IF(C9="","",SUM(R9:V9)))</f>
        <v/>
      </c>
      <c r="Z9" s="128" t="str">
        <f t="shared" ref="Z9:Z40" si="10">IF(C9="н","",IF(C9="","",IF(C9&gt;20,"!",IF(AND(C9&gt;=5,C9&lt;=20),"+","-"))))</f>
        <v/>
      </c>
      <c r="AA9" s="129" t="str">
        <f t="shared" ref="AA9:AA40" si="11">IF(C9="н","",IF(C9="","",IF(C9&gt;20,5,IF(AND(C9&gt;=5,C9&lt;=20),4,"-"))))</f>
        <v/>
      </c>
    </row>
    <row r="10" spans="1:27" ht="17.25" customHeight="1">
      <c r="A10" s="70">
        <v>3</v>
      </c>
      <c r="B10" s="69">
        <f>'Список класса'!B11</f>
        <v>0</v>
      </c>
      <c r="C10" s="59"/>
      <c r="D10" s="60" t="str">
        <f t="shared" si="0"/>
        <v/>
      </c>
      <c r="E10" s="60" t="str">
        <f t="shared" si="1"/>
        <v/>
      </c>
      <c r="F10" s="60" t="str">
        <f t="shared" si="2"/>
        <v/>
      </c>
      <c r="G10" s="60" t="str">
        <f t="shared" si="3"/>
        <v/>
      </c>
      <c r="H10" s="60" t="str">
        <f t="shared" si="4"/>
        <v/>
      </c>
      <c r="I10" s="60" t="str">
        <f t="shared" si="5"/>
        <v/>
      </c>
      <c r="J10" s="60" t="str">
        <f t="shared" si="6"/>
        <v/>
      </c>
      <c r="K10" s="60" t="str">
        <f t="shared" si="7"/>
        <v/>
      </c>
      <c r="L10" s="60" t="str">
        <f t="shared" si="8"/>
        <v/>
      </c>
      <c r="M10" s="124"/>
      <c r="N10" s="124"/>
      <c r="O10" s="124"/>
      <c r="P10" s="125"/>
      <c r="Q10" s="124"/>
      <c r="R10" s="90"/>
      <c r="S10" s="90"/>
      <c r="T10" s="90"/>
      <c r="U10" s="90"/>
      <c r="V10" s="90"/>
      <c r="W10" s="112"/>
      <c r="X10" s="113"/>
      <c r="Y10" s="84" t="str">
        <f t="shared" si="9"/>
        <v/>
      </c>
      <c r="Z10" s="128" t="str">
        <f t="shared" si="10"/>
        <v/>
      </c>
      <c r="AA10" s="129" t="str">
        <f t="shared" si="11"/>
        <v/>
      </c>
    </row>
    <row r="11" spans="1:27" ht="18" customHeight="1">
      <c r="A11" s="70">
        <v>4</v>
      </c>
      <c r="B11" s="69">
        <f>'Список класса'!B12</f>
        <v>0</v>
      </c>
      <c r="C11" s="59"/>
      <c r="D11" s="60" t="str">
        <f t="shared" si="0"/>
        <v/>
      </c>
      <c r="E11" s="60" t="str">
        <f t="shared" si="1"/>
        <v/>
      </c>
      <c r="F11" s="60" t="str">
        <f t="shared" si="2"/>
        <v/>
      </c>
      <c r="G11" s="60" t="str">
        <f t="shared" si="3"/>
        <v/>
      </c>
      <c r="H11" s="60" t="str">
        <f t="shared" si="4"/>
        <v/>
      </c>
      <c r="I11" s="60" t="str">
        <f t="shared" si="5"/>
        <v/>
      </c>
      <c r="J11" s="60" t="str">
        <f t="shared" si="6"/>
        <v/>
      </c>
      <c r="K11" s="60" t="str">
        <f t="shared" si="7"/>
        <v/>
      </c>
      <c r="L11" s="60" t="str">
        <f t="shared" si="8"/>
        <v/>
      </c>
      <c r="M11" s="124"/>
      <c r="N11" s="124"/>
      <c r="O11" s="124"/>
      <c r="P11" s="124"/>
      <c r="Q11" s="125"/>
      <c r="R11" s="90"/>
      <c r="S11" s="90"/>
      <c r="T11" s="90"/>
      <c r="U11" s="90"/>
      <c r="V11" s="90"/>
      <c r="W11" s="112"/>
      <c r="X11" s="113"/>
      <c r="Y11" s="84" t="str">
        <f t="shared" si="9"/>
        <v/>
      </c>
      <c r="Z11" s="128" t="str">
        <f t="shared" si="10"/>
        <v/>
      </c>
      <c r="AA11" s="129" t="str">
        <f t="shared" si="11"/>
        <v/>
      </c>
    </row>
    <row r="12" spans="1:27" ht="19.5" customHeight="1">
      <c r="A12" s="70">
        <v>5</v>
      </c>
      <c r="B12" s="69">
        <f>'Список класса'!B13</f>
        <v>0</v>
      </c>
      <c r="C12" s="59"/>
      <c r="D12" s="60" t="str">
        <f t="shared" si="0"/>
        <v/>
      </c>
      <c r="E12" s="60" t="str">
        <f t="shared" si="1"/>
        <v/>
      </c>
      <c r="F12" s="60" t="str">
        <f t="shared" si="2"/>
        <v/>
      </c>
      <c r="G12" s="60" t="str">
        <f t="shared" si="3"/>
        <v/>
      </c>
      <c r="H12" s="60" t="str">
        <f t="shared" si="4"/>
        <v/>
      </c>
      <c r="I12" s="60" t="str">
        <f t="shared" si="5"/>
        <v/>
      </c>
      <c r="J12" s="60" t="str">
        <f t="shared" si="6"/>
        <v/>
      </c>
      <c r="K12" s="60" t="str">
        <f t="shared" si="7"/>
        <v/>
      </c>
      <c r="L12" s="60" t="str">
        <f t="shared" si="8"/>
        <v/>
      </c>
      <c r="M12" s="124"/>
      <c r="N12" s="124"/>
      <c r="O12" s="124"/>
      <c r="P12" s="124"/>
      <c r="Q12" s="125"/>
      <c r="R12" s="90"/>
      <c r="S12" s="90"/>
      <c r="T12" s="90"/>
      <c r="U12" s="90"/>
      <c r="V12" s="90"/>
      <c r="W12" s="112"/>
      <c r="X12" s="113"/>
      <c r="Y12" s="84" t="str">
        <f t="shared" si="9"/>
        <v/>
      </c>
      <c r="Z12" s="128" t="str">
        <f t="shared" si="10"/>
        <v/>
      </c>
      <c r="AA12" s="129" t="str">
        <f t="shared" si="11"/>
        <v/>
      </c>
    </row>
    <row r="13" spans="1:27" ht="18" customHeight="1">
      <c r="A13" s="70">
        <v>6</v>
      </c>
      <c r="B13" s="69">
        <f>'Список класса'!B14</f>
        <v>0</v>
      </c>
      <c r="C13" s="59"/>
      <c r="D13" s="60" t="str">
        <f t="shared" si="0"/>
        <v/>
      </c>
      <c r="E13" s="60" t="str">
        <f t="shared" si="1"/>
        <v/>
      </c>
      <c r="F13" s="60" t="str">
        <f t="shared" si="2"/>
        <v/>
      </c>
      <c r="G13" s="60" t="str">
        <f t="shared" si="3"/>
        <v/>
      </c>
      <c r="H13" s="60" t="str">
        <f t="shared" si="4"/>
        <v/>
      </c>
      <c r="I13" s="60" t="str">
        <f t="shared" si="5"/>
        <v/>
      </c>
      <c r="J13" s="60" t="str">
        <f t="shared" si="6"/>
        <v/>
      </c>
      <c r="K13" s="60" t="str">
        <f t="shared" si="7"/>
        <v/>
      </c>
      <c r="L13" s="60" t="str">
        <f t="shared" si="8"/>
        <v/>
      </c>
      <c r="M13" s="124"/>
      <c r="N13" s="124"/>
      <c r="O13" s="124"/>
      <c r="P13" s="124"/>
      <c r="Q13" s="125"/>
      <c r="R13" s="90"/>
      <c r="S13" s="90"/>
      <c r="T13" s="90"/>
      <c r="U13" s="90"/>
      <c r="V13" s="90"/>
      <c r="W13" s="112"/>
      <c r="X13" s="113"/>
      <c r="Y13" s="84" t="str">
        <f t="shared" si="9"/>
        <v/>
      </c>
      <c r="Z13" s="128" t="str">
        <f t="shared" si="10"/>
        <v/>
      </c>
      <c r="AA13" s="129" t="str">
        <f t="shared" si="11"/>
        <v/>
      </c>
    </row>
    <row r="14" spans="1:27" ht="17.25" customHeight="1">
      <c r="A14" s="70">
        <v>7</v>
      </c>
      <c r="B14" s="69">
        <f>'Список класса'!B15</f>
        <v>0</v>
      </c>
      <c r="C14" s="59"/>
      <c r="D14" s="60" t="str">
        <f t="shared" si="0"/>
        <v/>
      </c>
      <c r="E14" s="60" t="str">
        <f t="shared" si="1"/>
        <v/>
      </c>
      <c r="F14" s="60" t="str">
        <f t="shared" si="2"/>
        <v/>
      </c>
      <c r="G14" s="60" t="str">
        <f t="shared" si="3"/>
        <v/>
      </c>
      <c r="H14" s="60" t="str">
        <f t="shared" si="4"/>
        <v/>
      </c>
      <c r="I14" s="60" t="str">
        <f t="shared" si="5"/>
        <v/>
      </c>
      <c r="J14" s="60" t="str">
        <f t="shared" si="6"/>
        <v/>
      </c>
      <c r="K14" s="60" t="str">
        <f t="shared" si="7"/>
        <v/>
      </c>
      <c r="L14" s="60" t="str">
        <f t="shared" si="8"/>
        <v/>
      </c>
      <c r="M14" s="124"/>
      <c r="N14" s="124"/>
      <c r="O14" s="124"/>
      <c r="P14" s="125"/>
      <c r="Q14" s="124"/>
      <c r="R14" s="90"/>
      <c r="S14" s="90"/>
      <c r="T14" s="90"/>
      <c r="U14" s="90"/>
      <c r="V14" s="90"/>
      <c r="W14" s="112"/>
      <c r="X14" s="113"/>
      <c r="Y14" s="84" t="str">
        <f t="shared" si="9"/>
        <v/>
      </c>
      <c r="Z14" s="128" t="str">
        <f t="shared" si="10"/>
        <v/>
      </c>
      <c r="AA14" s="129" t="str">
        <f t="shared" si="11"/>
        <v/>
      </c>
    </row>
    <row r="15" spans="1:27" ht="18" customHeight="1">
      <c r="A15" s="70">
        <v>8</v>
      </c>
      <c r="B15" s="69">
        <f>'Список класса'!B16</f>
        <v>0</v>
      </c>
      <c r="C15" s="59"/>
      <c r="D15" s="60" t="str">
        <f t="shared" si="0"/>
        <v/>
      </c>
      <c r="E15" s="60" t="str">
        <f t="shared" si="1"/>
        <v/>
      </c>
      <c r="F15" s="60" t="str">
        <f t="shared" si="2"/>
        <v/>
      </c>
      <c r="G15" s="60" t="str">
        <f t="shared" si="3"/>
        <v/>
      </c>
      <c r="H15" s="60" t="str">
        <f t="shared" si="4"/>
        <v/>
      </c>
      <c r="I15" s="60" t="str">
        <f t="shared" si="5"/>
        <v/>
      </c>
      <c r="J15" s="60" t="str">
        <f t="shared" si="6"/>
        <v/>
      </c>
      <c r="K15" s="60" t="str">
        <f t="shared" si="7"/>
        <v/>
      </c>
      <c r="L15" s="60" t="str">
        <f t="shared" si="8"/>
        <v/>
      </c>
      <c r="M15" s="124"/>
      <c r="N15" s="124"/>
      <c r="O15" s="125"/>
      <c r="P15" s="124"/>
      <c r="Q15" s="124"/>
      <c r="R15" s="90"/>
      <c r="S15" s="90"/>
      <c r="T15" s="90"/>
      <c r="U15" s="90"/>
      <c r="V15" s="90"/>
      <c r="W15" s="112"/>
      <c r="X15" s="112"/>
      <c r="Y15" s="84" t="str">
        <f t="shared" si="9"/>
        <v/>
      </c>
      <c r="Z15" s="128" t="str">
        <f t="shared" si="10"/>
        <v/>
      </c>
      <c r="AA15" s="129" t="str">
        <f t="shared" si="11"/>
        <v/>
      </c>
    </row>
    <row r="16" spans="1:27" ht="16.5" customHeight="1">
      <c r="A16" s="70">
        <v>9</v>
      </c>
      <c r="B16" s="69">
        <f>'Список класса'!B17</f>
        <v>0</v>
      </c>
      <c r="C16" s="59"/>
      <c r="D16" s="60" t="str">
        <f t="shared" si="0"/>
        <v/>
      </c>
      <c r="E16" s="60" t="str">
        <f t="shared" si="1"/>
        <v/>
      </c>
      <c r="F16" s="60" t="str">
        <f t="shared" si="2"/>
        <v/>
      </c>
      <c r="G16" s="60" t="str">
        <f t="shared" si="3"/>
        <v/>
      </c>
      <c r="H16" s="60" t="str">
        <f t="shared" si="4"/>
        <v/>
      </c>
      <c r="I16" s="60" t="str">
        <f t="shared" si="5"/>
        <v/>
      </c>
      <c r="J16" s="60" t="str">
        <f t="shared" si="6"/>
        <v/>
      </c>
      <c r="K16" s="60" t="str">
        <f t="shared" si="7"/>
        <v/>
      </c>
      <c r="L16" s="60" t="str">
        <f t="shared" si="8"/>
        <v/>
      </c>
      <c r="M16" s="124"/>
      <c r="N16" s="124"/>
      <c r="O16" s="124"/>
      <c r="P16" s="125"/>
      <c r="Q16" s="124"/>
      <c r="R16" s="90"/>
      <c r="S16" s="90"/>
      <c r="T16" s="90"/>
      <c r="U16" s="90"/>
      <c r="V16" s="90"/>
      <c r="W16" s="112"/>
      <c r="X16" s="113"/>
      <c r="Y16" s="84" t="str">
        <f t="shared" si="9"/>
        <v/>
      </c>
      <c r="Z16" s="128" t="str">
        <f t="shared" si="10"/>
        <v/>
      </c>
      <c r="AA16" s="129" t="str">
        <f t="shared" si="11"/>
        <v/>
      </c>
    </row>
    <row r="17" spans="1:27" ht="18.75" customHeight="1">
      <c r="A17" s="70">
        <v>10</v>
      </c>
      <c r="B17" s="69">
        <f>'Список класса'!B18</f>
        <v>0</v>
      </c>
      <c r="C17" s="59"/>
      <c r="D17" s="60" t="str">
        <f t="shared" si="0"/>
        <v/>
      </c>
      <c r="E17" s="60" t="str">
        <f t="shared" si="1"/>
        <v/>
      </c>
      <c r="F17" s="60" t="str">
        <f t="shared" si="2"/>
        <v/>
      </c>
      <c r="G17" s="60" t="str">
        <f t="shared" si="3"/>
        <v/>
      </c>
      <c r="H17" s="60" t="str">
        <f t="shared" si="4"/>
        <v/>
      </c>
      <c r="I17" s="60" t="str">
        <f t="shared" si="5"/>
        <v/>
      </c>
      <c r="J17" s="60" t="str">
        <f t="shared" si="6"/>
        <v/>
      </c>
      <c r="K17" s="60" t="str">
        <f t="shared" si="7"/>
        <v/>
      </c>
      <c r="L17" s="60" t="str">
        <f t="shared" si="8"/>
        <v/>
      </c>
      <c r="M17" s="124"/>
      <c r="N17" s="124"/>
      <c r="O17" s="124"/>
      <c r="P17" s="124"/>
      <c r="Q17" s="125"/>
      <c r="R17" s="90"/>
      <c r="S17" s="90"/>
      <c r="T17" s="90"/>
      <c r="U17" s="90"/>
      <c r="V17" s="90"/>
      <c r="W17" s="112"/>
      <c r="X17" s="113"/>
      <c r="Y17" s="84" t="str">
        <f t="shared" si="9"/>
        <v/>
      </c>
      <c r="Z17" s="128" t="str">
        <f t="shared" si="10"/>
        <v/>
      </c>
      <c r="AA17" s="129" t="str">
        <f t="shared" si="11"/>
        <v/>
      </c>
    </row>
    <row r="18" spans="1:27" ht="18.75" customHeight="1">
      <c r="A18" s="70">
        <v>11</v>
      </c>
      <c r="B18" s="69">
        <f>'Список класса'!B19</f>
        <v>0</v>
      </c>
      <c r="C18" s="59"/>
      <c r="D18" s="60" t="str">
        <f t="shared" si="0"/>
        <v/>
      </c>
      <c r="E18" s="60" t="str">
        <f t="shared" si="1"/>
        <v/>
      </c>
      <c r="F18" s="60" t="str">
        <f t="shared" si="2"/>
        <v/>
      </c>
      <c r="G18" s="60" t="str">
        <f t="shared" si="3"/>
        <v/>
      </c>
      <c r="H18" s="60" t="str">
        <f t="shared" si="4"/>
        <v/>
      </c>
      <c r="I18" s="60" t="str">
        <f t="shared" si="5"/>
        <v/>
      </c>
      <c r="J18" s="60" t="str">
        <f t="shared" si="6"/>
        <v/>
      </c>
      <c r="K18" s="60" t="str">
        <f t="shared" si="7"/>
        <v/>
      </c>
      <c r="L18" s="60" t="str">
        <f t="shared" si="8"/>
        <v/>
      </c>
      <c r="M18" s="124"/>
      <c r="N18" s="124"/>
      <c r="O18" s="124"/>
      <c r="P18" s="124"/>
      <c r="Q18" s="125"/>
      <c r="R18" s="90"/>
      <c r="S18" s="90"/>
      <c r="T18" s="90"/>
      <c r="U18" s="90"/>
      <c r="V18" s="90"/>
      <c r="W18" s="112"/>
      <c r="X18" s="112"/>
      <c r="Y18" s="84" t="str">
        <f t="shared" si="9"/>
        <v/>
      </c>
      <c r="Z18" s="128" t="str">
        <f t="shared" si="10"/>
        <v/>
      </c>
      <c r="AA18" s="129" t="str">
        <f t="shared" si="11"/>
        <v/>
      </c>
    </row>
    <row r="19" spans="1:27" ht="18" customHeight="1">
      <c r="A19" s="70">
        <v>12</v>
      </c>
      <c r="B19" s="69">
        <f>'Список класса'!B20</f>
        <v>0</v>
      </c>
      <c r="C19" s="59"/>
      <c r="D19" s="60" t="str">
        <f t="shared" si="0"/>
        <v/>
      </c>
      <c r="E19" s="60" t="str">
        <f t="shared" si="1"/>
        <v/>
      </c>
      <c r="F19" s="60" t="str">
        <f t="shared" si="2"/>
        <v/>
      </c>
      <c r="G19" s="60" t="str">
        <f t="shared" si="3"/>
        <v/>
      </c>
      <c r="H19" s="60" t="str">
        <f t="shared" si="4"/>
        <v/>
      </c>
      <c r="I19" s="60" t="str">
        <f t="shared" si="5"/>
        <v/>
      </c>
      <c r="J19" s="60" t="str">
        <f t="shared" si="6"/>
        <v/>
      </c>
      <c r="K19" s="60" t="str">
        <f t="shared" si="7"/>
        <v/>
      </c>
      <c r="L19" s="60" t="str">
        <f t="shared" si="8"/>
        <v/>
      </c>
      <c r="M19" s="124"/>
      <c r="N19" s="124"/>
      <c r="O19" s="124"/>
      <c r="P19" s="124"/>
      <c r="Q19" s="125"/>
      <c r="R19" s="90"/>
      <c r="S19" s="90"/>
      <c r="T19" s="90"/>
      <c r="U19" s="90"/>
      <c r="V19" s="90"/>
      <c r="W19" s="112"/>
      <c r="X19" s="113"/>
      <c r="Y19" s="84" t="str">
        <f t="shared" si="9"/>
        <v/>
      </c>
      <c r="Z19" s="128" t="str">
        <f t="shared" si="10"/>
        <v/>
      </c>
      <c r="AA19" s="129" t="str">
        <f t="shared" si="11"/>
        <v/>
      </c>
    </row>
    <row r="20" spans="1:27" ht="21" customHeight="1">
      <c r="A20" s="70">
        <v>13</v>
      </c>
      <c r="B20" s="69">
        <f>'Список класса'!B21</f>
        <v>0</v>
      </c>
      <c r="C20" s="59"/>
      <c r="D20" s="60" t="str">
        <f t="shared" si="0"/>
        <v/>
      </c>
      <c r="E20" s="60" t="str">
        <f t="shared" si="1"/>
        <v/>
      </c>
      <c r="F20" s="60" t="str">
        <f t="shared" si="2"/>
        <v/>
      </c>
      <c r="G20" s="60" t="str">
        <f t="shared" si="3"/>
        <v/>
      </c>
      <c r="H20" s="60" t="str">
        <f t="shared" si="4"/>
        <v/>
      </c>
      <c r="I20" s="60" t="str">
        <f t="shared" si="5"/>
        <v/>
      </c>
      <c r="J20" s="60" t="str">
        <f t="shared" si="6"/>
        <v/>
      </c>
      <c r="K20" s="60" t="str">
        <f t="shared" si="7"/>
        <v/>
      </c>
      <c r="L20" s="60" t="str">
        <f t="shared" si="8"/>
        <v/>
      </c>
      <c r="M20" s="124"/>
      <c r="N20" s="124"/>
      <c r="O20" s="124"/>
      <c r="P20" s="124"/>
      <c r="Q20" s="125"/>
      <c r="R20" s="90"/>
      <c r="S20" s="90"/>
      <c r="T20" s="90"/>
      <c r="U20" s="90"/>
      <c r="V20" s="90"/>
      <c r="W20" s="112"/>
      <c r="X20" s="113"/>
      <c r="Y20" s="84" t="str">
        <f t="shared" si="9"/>
        <v/>
      </c>
      <c r="Z20" s="128" t="str">
        <f t="shared" si="10"/>
        <v/>
      </c>
      <c r="AA20" s="129" t="str">
        <f t="shared" si="11"/>
        <v/>
      </c>
    </row>
    <row r="21" spans="1:27" ht="16.5" customHeight="1">
      <c r="A21" s="70">
        <v>14</v>
      </c>
      <c r="B21" s="69">
        <f>'Список класса'!B22</f>
        <v>0</v>
      </c>
      <c r="C21" s="59"/>
      <c r="D21" s="60" t="str">
        <f t="shared" si="0"/>
        <v/>
      </c>
      <c r="E21" s="60" t="str">
        <f t="shared" si="1"/>
        <v/>
      </c>
      <c r="F21" s="60" t="str">
        <f t="shared" si="2"/>
        <v/>
      </c>
      <c r="G21" s="60" t="str">
        <f t="shared" si="3"/>
        <v/>
      </c>
      <c r="H21" s="60" t="str">
        <f t="shared" si="4"/>
        <v/>
      </c>
      <c r="I21" s="60" t="str">
        <f t="shared" si="5"/>
        <v/>
      </c>
      <c r="J21" s="60" t="str">
        <f t="shared" si="6"/>
        <v/>
      </c>
      <c r="K21" s="60" t="str">
        <f t="shared" si="7"/>
        <v/>
      </c>
      <c r="L21" s="60" t="str">
        <f t="shared" si="8"/>
        <v/>
      </c>
      <c r="M21" s="124"/>
      <c r="N21" s="124"/>
      <c r="O21" s="124"/>
      <c r="P21" s="124"/>
      <c r="Q21" s="125"/>
      <c r="R21" s="90"/>
      <c r="S21" s="90"/>
      <c r="T21" s="90"/>
      <c r="U21" s="90"/>
      <c r="V21" s="90"/>
      <c r="W21" s="112"/>
      <c r="X21" s="113"/>
      <c r="Y21" s="84" t="str">
        <f t="shared" si="9"/>
        <v/>
      </c>
      <c r="Z21" s="128" t="str">
        <f t="shared" si="10"/>
        <v/>
      </c>
      <c r="AA21" s="129" t="str">
        <f t="shared" si="11"/>
        <v/>
      </c>
    </row>
    <row r="22" spans="1:27" ht="17.25" customHeight="1">
      <c r="A22" s="70">
        <v>15</v>
      </c>
      <c r="B22" s="69">
        <f>'Список класса'!B23</f>
        <v>0</v>
      </c>
      <c r="C22" s="59"/>
      <c r="D22" s="60" t="str">
        <f t="shared" si="0"/>
        <v/>
      </c>
      <c r="E22" s="60" t="str">
        <f t="shared" si="1"/>
        <v/>
      </c>
      <c r="F22" s="60" t="str">
        <f t="shared" si="2"/>
        <v/>
      </c>
      <c r="G22" s="60" t="str">
        <f t="shared" si="3"/>
        <v/>
      </c>
      <c r="H22" s="60" t="str">
        <f t="shared" si="4"/>
        <v/>
      </c>
      <c r="I22" s="60" t="str">
        <f t="shared" si="5"/>
        <v/>
      </c>
      <c r="J22" s="60" t="str">
        <f t="shared" si="6"/>
        <v/>
      </c>
      <c r="K22" s="60" t="str">
        <f t="shared" si="7"/>
        <v/>
      </c>
      <c r="L22" s="60" t="str">
        <f t="shared" si="8"/>
        <v/>
      </c>
      <c r="M22" s="124"/>
      <c r="N22" s="124"/>
      <c r="O22" s="124"/>
      <c r="P22" s="124"/>
      <c r="Q22" s="125"/>
      <c r="R22" s="90"/>
      <c r="S22" s="90"/>
      <c r="T22" s="90"/>
      <c r="U22" s="90"/>
      <c r="V22" s="90"/>
      <c r="W22" s="112"/>
      <c r="X22" s="112"/>
      <c r="Y22" s="84" t="str">
        <f t="shared" si="9"/>
        <v/>
      </c>
      <c r="Z22" s="128" t="str">
        <f t="shared" si="10"/>
        <v/>
      </c>
      <c r="AA22" s="129" t="str">
        <f t="shared" si="11"/>
        <v/>
      </c>
    </row>
    <row r="23" spans="1:27" ht="19.5" customHeight="1">
      <c r="A23" s="70">
        <v>16</v>
      </c>
      <c r="B23" s="69">
        <f>'Список класса'!B24</f>
        <v>0</v>
      </c>
      <c r="C23" s="59"/>
      <c r="D23" s="60" t="str">
        <f t="shared" si="0"/>
        <v/>
      </c>
      <c r="E23" s="60" t="str">
        <f t="shared" si="1"/>
        <v/>
      </c>
      <c r="F23" s="60" t="str">
        <f t="shared" si="2"/>
        <v/>
      </c>
      <c r="G23" s="60" t="str">
        <f t="shared" si="3"/>
        <v/>
      </c>
      <c r="H23" s="60" t="str">
        <f t="shared" si="4"/>
        <v/>
      </c>
      <c r="I23" s="60" t="str">
        <f t="shared" si="5"/>
        <v/>
      </c>
      <c r="J23" s="60" t="str">
        <f t="shared" si="6"/>
        <v/>
      </c>
      <c r="K23" s="60" t="str">
        <f t="shared" si="7"/>
        <v/>
      </c>
      <c r="L23" s="60" t="str">
        <f t="shared" si="8"/>
        <v/>
      </c>
      <c r="M23" s="124"/>
      <c r="N23" s="124"/>
      <c r="O23" s="124"/>
      <c r="P23" s="124"/>
      <c r="Q23" s="125"/>
      <c r="R23" s="90"/>
      <c r="S23" s="90"/>
      <c r="T23" s="90"/>
      <c r="U23" s="90"/>
      <c r="V23" s="90"/>
      <c r="W23" s="112"/>
      <c r="X23" s="113"/>
      <c r="Y23" s="84" t="str">
        <f t="shared" si="9"/>
        <v/>
      </c>
      <c r="Z23" s="128" t="str">
        <f t="shared" si="10"/>
        <v/>
      </c>
      <c r="AA23" s="129" t="str">
        <f t="shared" si="11"/>
        <v/>
      </c>
    </row>
    <row r="24" spans="1:27" ht="18.75" customHeight="1">
      <c r="A24" s="70">
        <v>17</v>
      </c>
      <c r="B24" s="69">
        <f>'Список класса'!B25</f>
        <v>0</v>
      </c>
      <c r="C24" s="59"/>
      <c r="D24" s="60" t="str">
        <f t="shared" si="0"/>
        <v/>
      </c>
      <c r="E24" s="60" t="str">
        <f t="shared" si="1"/>
        <v/>
      </c>
      <c r="F24" s="60" t="str">
        <f t="shared" si="2"/>
        <v/>
      </c>
      <c r="G24" s="60" t="str">
        <f t="shared" si="3"/>
        <v/>
      </c>
      <c r="H24" s="60" t="str">
        <f t="shared" si="4"/>
        <v/>
      </c>
      <c r="I24" s="60" t="str">
        <f t="shared" si="5"/>
        <v/>
      </c>
      <c r="J24" s="60" t="str">
        <f t="shared" si="6"/>
        <v/>
      </c>
      <c r="K24" s="60" t="str">
        <f t="shared" si="7"/>
        <v/>
      </c>
      <c r="L24" s="60" t="str">
        <f t="shared" si="8"/>
        <v/>
      </c>
      <c r="M24" s="124"/>
      <c r="N24" s="124"/>
      <c r="O24" s="125"/>
      <c r="P24" s="124"/>
      <c r="Q24" s="124"/>
      <c r="R24" s="90"/>
      <c r="S24" s="90"/>
      <c r="T24" s="90"/>
      <c r="U24" s="90"/>
      <c r="V24" s="90"/>
      <c r="W24" s="112"/>
      <c r="X24" s="113"/>
      <c r="Y24" s="84" t="str">
        <f t="shared" si="9"/>
        <v/>
      </c>
      <c r="Z24" s="128" t="str">
        <f t="shared" si="10"/>
        <v/>
      </c>
      <c r="AA24" s="129" t="str">
        <f t="shared" si="11"/>
        <v/>
      </c>
    </row>
    <row r="25" spans="1:27" ht="17.25" customHeight="1">
      <c r="A25" s="70">
        <v>18</v>
      </c>
      <c r="B25" s="69">
        <f>'Список класса'!B26</f>
        <v>0</v>
      </c>
      <c r="C25" s="59"/>
      <c r="D25" s="60" t="str">
        <f t="shared" si="0"/>
        <v/>
      </c>
      <c r="E25" s="60" t="str">
        <f t="shared" si="1"/>
        <v/>
      </c>
      <c r="F25" s="60" t="str">
        <f t="shared" si="2"/>
        <v/>
      </c>
      <c r="G25" s="60" t="str">
        <f t="shared" si="3"/>
        <v/>
      </c>
      <c r="H25" s="60" t="str">
        <f t="shared" si="4"/>
        <v/>
      </c>
      <c r="I25" s="60" t="str">
        <f t="shared" si="5"/>
        <v/>
      </c>
      <c r="J25" s="60" t="str">
        <f t="shared" si="6"/>
        <v/>
      </c>
      <c r="K25" s="60" t="str">
        <f t="shared" si="7"/>
        <v/>
      </c>
      <c r="L25" s="60" t="str">
        <f t="shared" si="8"/>
        <v/>
      </c>
      <c r="M25" s="124"/>
      <c r="N25" s="124"/>
      <c r="O25" s="124"/>
      <c r="P25" s="124"/>
      <c r="Q25" s="125"/>
      <c r="R25" s="90"/>
      <c r="S25" s="90"/>
      <c r="T25" s="90"/>
      <c r="U25" s="90"/>
      <c r="V25" s="90"/>
      <c r="W25" s="112"/>
      <c r="X25" s="113"/>
      <c r="Y25" s="84" t="str">
        <f t="shared" si="9"/>
        <v/>
      </c>
      <c r="Z25" s="128" t="str">
        <f t="shared" si="10"/>
        <v/>
      </c>
      <c r="AA25" s="129" t="str">
        <f t="shared" si="11"/>
        <v/>
      </c>
    </row>
    <row r="26" spans="1:27" ht="18" customHeight="1">
      <c r="A26" s="70">
        <v>19</v>
      </c>
      <c r="B26" s="69">
        <f>'Список класса'!B27</f>
        <v>0</v>
      </c>
      <c r="C26" s="59"/>
      <c r="D26" s="60" t="str">
        <f t="shared" si="0"/>
        <v/>
      </c>
      <c r="E26" s="60" t="str">
        <f t="shared" si="1"/>
        <v/>
      </c>
      <c r="F26" s="60" t="str">
        <f t="shared" si="2"/>
        <v/>
      </c>
      <c r="G26" s="60" t="str">
        <f t="shared" si="3"/>
        <v/>
      </c>
      <c r="H26" s="60" t="str">
        <f t="shared" si="4"/>
        <v/>
      </c>
      <c r="I26" s="60" t="str">
        <f t="shared" si="5"/>
        <v/>
      </c>
      <c r="J26" s="60" t="str">
        <f t="shared" si="6"/>
        <v/>
      </c>
      <c r="K26" s="60" t="str">
        <f t="shared" si="7"/>
        <v/>
      </c>
      <c r="L26" s="60" t="str">
        <f t="shared" si="8"/>
        <v/>
      </c>
      <c r="M26" s="124"/>
      <c r="N26" s="125"/>
      <c r="O26" s="124"/>
      <c r="P26" s="124"/>
      <c r="Q26" s="124"/>
      <c r="R26" s="90"/>
      <c r="S26" s="90"/>
      <c r="T26" s="90"/>
      <c r="U26" s="90"/>
      <c r="V26" s="90"/>
      <c r="W26" s="112"/>
      <c r="X26" s="112"/>
      <c r="Y26" s="84" t="str">
        <f t="shared" si="9"/>
        <v/>
      </c>
      <c r="Z26" s="128" t="str">
        <f t="shared" si="10"/>
        <v/>
      </c>
      <c r="AA26" s="129" t="str">
        <f t="shared" si="11"/>
        <v/>
      </c>
    </row>
    <row r="27" spans="1:27" ht="18.75" customHeight="1">
      <c r="A27" s="70">
        <v>20</v>
      </c>
      <c r="B27" s="69">
        <f>'Список класса'!B28</f>
        <v>0</v>
      </c>
      <c r="C27" s="59"/>
      <c r="D27" s="60" t="str">
        <f t="shared" si="0"/>
        <v/>
      </c>
      <c r="E27" s="60" t="str">
        <f t="shared" si="1"/>
        <v/>
      </c>
      <c r="F27" s="60" t="str">
        <f t="shared" si="2"/>
        <v/>
      </c>
      <c r="G27" s="60" t="str">
        <f t="shared" si="3"/>
        <v/>
      </c>
      <c r="H27" s="60" t="str">
        <f t="shared" si="4"/>
        <v/>
      </c>
      <c r="I27" s="60" t="str">
        <f t="shared" si="5"/>
        <v/>
      </c>
      <c r="J27" s="60" t="str">
        <f t="shared" si="6"/>
        <v/>
      </c>
      <c r="K27" s="60" t="str">
        <f t="shared" si="7"/>
        <v/>
      </c>
      <c r="L27" s="60" t="str">
        <f t="shared" si="8"/>
        <v/>
      </c>
      <c r="M27" s="124"/>
      <c r="N27" s="124"/>
      <c r="O27" s="124"/>
      <c r="P27" s="124"/>
      <c r="Q27" s="125"/>
      <c r="R27" s="90"/>
      <c r="S27" s="90"/>
      <c r="T27" s="90"/>
      <c r="U27" s="90"/>
      <c r="V27" s="90"/>
      <c r="W27" s="112"/>
      <c r="X27" s="113"/>
      <c r="Y27" s="84" t="str">
        <f t="shared" si="9"/>
        <v/>
      </c>
      <c r="Z27" s="128" t="str">
        <f t="shared" si="10"/>
        <v/>
      </c>
      <c r="AA27" s="129" t="str">
        <f t="shared" si="11"/>
        <v/>
      </c>
    </row>
    <row r="28" spans="1:27" ht="18.75">
      <c r="A28" s="70">
        <v>21</v>
      </c>
      <c r="B28" s="71">
        <f>'Список класса'!B29</f>
        <v>0</v>
      </c>
      <c r="C28" s="64"/>
      <c r="D28" s="92" t="str">
        <f t="shared" si="0"/>
        <v/>
      </c>
      <c r="E28" s="60" t="str">
        <f t="shared" si="1"/>
        <v/>
      </c>
      <c r="F28" s="60" t="str">
        <f t="shared" si="2"/>
        <v/>
      </c>
      <c r="G28" s="60" t="str">
        <f t="shared" si="3"/>
        <v/>
      </c>
      <c r="H28" s="60" t="str">
        <f t="shared" si="4"/>
        <v/>
      </c>
      <c r="I28" s="60" t="str">
        <f t="shared" si="5"/>
        <v/>
      </c>
      <c r="J28" s="60" t="str">
        <f t="shared" si="6"/>
        <v/>
      </c>
      <c r="K28" s="60" t="str">
        <f t="shared" si="7"/>
        <v/>
      </c>
      <c r="L28" s="60" t="str">
        <f t="shared" si="8"/>
        <v/>
      </c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114"/>
      <c r="X28" s="114"/>
      <c r="Y28" s="84" t="str">
        <f t="shared" si="9"/>
        <v/>
      </c>
      <c r="Z28" s="128" t="str">
        <f t="shared" si="10"/>
        <v/>
      </c>
      <c r="AA28" s="129" t="str">
        <f t="shared" si="11"/>
        <v/>
      </c>
    </row>
    <row r="29" spans="1:27" ht="18.75">
      <c r="A29" s="70">
        <v>22</v>
      </c>
      <c r="B29" s="71">
        <f>'Список класса'!B30</f>
        <v>0</v>
      </c>
      <c r="C29" s="64"/>
      <c r="D29" s="92" t="str">
        <f t="shared" si="0"/>
        <v/>
      </c>
      <c r="E29" s="60" t="str">
        <f t="shared" si="1"/>
        <v/>
      </c>
      <c r="F29" s="60" t="str">
        <f t="shared" si="2"/>
        <v/>
      </c>
      <c r="G29" s="60" t="str">
        <f t="shared" si="3"/>
        <v/>
      </c>
      <c r="H29" s="60" t="str">
        <f t="shared" si="4"/>
        <v/>
      </c>
      <c r="I29" s="60" t="str">
        <f t="shared" si="5"/>
        <v/>
      </c>
      <c r="J29" s="60" t="str">
        <f t="shared" si="6"/>
        <v/>
      </c>
      <c r="K29" s="60" t="str">
        <f t="shared" si="7"/>
        <v/>
      </c>
      <c r="L29" s="60" t="str">
        <f t="shared" si="8"/>
        <v/>
      </c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114"/>
      <c r="X29" s="114"/>
      <c r="Y29" s="84" t="str">
        <f t="shared" si="9"/>
        <v/>
      </c>
      <c r="Z29" s="128" t="str">
        <f t="shared" si="10"/>
        <v/>
      </c>
      <c r="AA29" s="129" t="str">
        <f t="shared" si="11"/>
        <v/>
      </c>
    </row>
    <row r="30" spans="1:27" ht="18.75">
      <c r="A30" s="70">
        <v>23</v>
      </c>
      <c r="B30" s="71">
        <f>'Список класса'!B31</f>
        <v>0</v>
      </c>
      <c r="C30" s="64"/>
      <c r="D30" s="92" t="str">
        <f t="shared" si="0"/>
        <v/>
      </c>
      <c r="E30" s="60" t="str">
        <f t="shared" si="1"/>
        <v/>
      </c>
      <c r="F30" s="60" t="str">
        <f t="shared" si="2"/>
        <v/>
      </c>
      <c r="G30" s="60" t="str">
        <f t="shared" si="3"/>
        <v/>
      </c>
      <c r="H30" s="60" t="str">
        <f t="shared" si="4"/>
        <v/>
      </c>
      <c r="I30" s="60" t="str">
        <f t="shared" si="5"/>
        <v/>
      </c>
      <c r="J30" s="60" t="str">
        <f t="shared" si="6"/>
        <v/>
      </c>
      <c r="K30" s="60" t="str">
        <f t="shared" si="7"/>
        <v/>
      </c>
      <c r="L30" s="60" t="str">
        <f t="shared" si="8"/>
        <v/>
      </c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114"/>
      <c r="X30" s="114"/>
      <c r="Y30" s="84" t="str">
        <f t="shared" si="9"/>
        <v/>
      </c>
      <c r="Z30" s="128" t="str">
        <f t="shared" si="10"/>
        <v/>
      </c>
      <c r="AA30" s="129" t="str">
        <f t="shared" si="11"/>
        <v/>
      </c>
    </row>
    <row r="31" spans="1:27" ht="18.75">
      <c r="A31" s="70">
        <v>24</v>
      </c>
      <c r="B31" s="71">
        <f>'Список класса'!B32</f>
        <v>0</v>
      </c>
      <c r="C31" s="64"/>
      <c r="D31" s="92" t="str">
        <f t="shared" si="0"/>
        <v/>
      </c>
      <c r="E31" s="60" t="str">
        <f t="shared" si="1"/>
        <v/>
      </c>
      <c r="F31" s="60" t="str">
        <f t="shared" si="2"/>
        <v/>
      </c>
      <c r="G31" s="60" t="str">
        <f t="shared" si="3"/>
        <v/>
      </c>
      <c r="H31" s="60" t="str">
        <f t="shared" si="4"/>
        <v/>
      </c>
      <c r="I31" s="60" t="str">
        <f t="shared" si="5"/>
        <v/>
      </c>
      <c r="J31" s="60" t="str">
        <f t="shared" si="6"/>
        <v/>
      </c>
      <c r="K31" s="60" t="str">
        <f t="shared" si="7"/>
        <v/>
      </c>
      <c r="L31" s="60" t="str">
        <f t="shared" si="8"/>
        <v/>
      </c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114"/>
      <c r="X31" s="114"/>
      <c r="Y31" s="84" t="str">
        <f t="shared" si="9"/>
        <v/>
      </c>
      <c r="Z31" s="128" t="str">
        <f t="shared" si="10"/>
        <v/>
      </c>
      <c r="AA31" s="129" t="str">
        <f t="shared" si="11"/>
        <v/>
      </c>
    </row>
    <row r="32" spans="1:27" ht="18.75">
      <c r="A32" s="70">
        <v>25</v>
      </c>
      <c r="B32" s="71">
        <f>'Список класса'!B33</f>
        <v>0</v>
      </c>
      <c r="C32" s="64"/>
      <c r="D32" s="92" t="str">
        <f t="shared" si="0"/>
        <v/>
      </c>
      <c r="E32" s="60" t="str">
        <f t="shared" si="1"/>
        <v/>
      </c>
      <c r="F32" s="60" t="str">
        <f t="shared" si="2"/>
        <v/>
      </c>
      <c r="G32" s="60" t="str">
        <f t="shared" si="3"/>
        <v/>
      </c>
      <c r="H32" s="60" t="str">
        <f t="shared" si="4"/>
        <v/>
      </c>
      <c r="I32" s="60" t="str">
        <f t="shared" si="5"/>
        <v/>
      </c>
      <c r="J32" s="60" t="str">
        <f t="shared" si="6"/>
        <v/>
      </c>
      <c r="K32" s="60" t="str">
        <f t="shared" si="7"/>
        <v/>
      </c>
      <c r="L32" s="60" t="str">
        <f t="shared" si="8"/>
        <v/>
      </c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114"/>
      <c r="X32" s="114"/>
      <c r="Y32" s="84" t="str">
        <f t="shared" si="9"/>
        <v/>
      </c>
      <c r="Z32" s="128" t="str">
        <f t="shared" si="10"/>
        <v/>
      </c>
      <c r="AA32" s="129" t="str">
        <f t="shared" si="11"/>
        <v/>
      </c>
    </row>
    <row r="33" spans="1:27" ht="18.75">
      <c r="A33" s="70">
        <v>26</v>
      </c>
      <c r="B33" s="71">
        <f>'Список класса'!B34</f>
        <v>0</v>
      </c>
      <c r="C33" s="64"/>
      <c r="D33" s="92" t="str">
        <f t="shared" si="0"/>
        <v/>
      </c>
      <c r="E33" s="60" t="str">
        <f t="shared" si="1"/>
        <v/>
      </c>
      <c r="F33" s="60" t="str">
        <f t="shared" si="2"/>
        <v/>
      </c>
      <c r="G33" s="60" t="str">
        <f t="shared" si="3"/>
        <v/>
      </c>
      <c r="H33" s="60" t="str">
        <f t="shared" si="4"/>
        <v/>
      </c>
      <c r="I33" s="60" t="str">
        <f t="shared" si="5"/>
        <v/>
      </c>
      <c r="J33" s="60" t="str">
        <f t="shared" si="6"/>
        <v/>
      </c>
      <c r="K33" s="60" t="str">
        <f t="shared" si="7"/>
        <v/>
      </c>
      <c r="L33" s="60" t="str">
        <f t="shared" si="8"/>
        <v/>
      </c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114"/>
      <c r="X33" s="114"/>
      <c r="Y33" s="84" t="str">
        <f t="shared" si="9"/>
        <v/>
      </c>
      <c r="Z33" s="128" t="str">
        <f t="shared" si="10"/>
        <v/>
      </c>
      <c r="AA33" s="129" t="str">
        <f t="shared" si="11"/>
        <v/>
      </c>
    </row>
    <row r="34" spans="1:27" ht="18.75">
      <c r="A34" s="70">
        <v>27</v>
      </c>
      <c r="B34" s="71">
        <f>'Список класса'!B35</f>
        <v>0</v>
      </c>
      <c r="C34" s="64"/>
      <c r="D34" s="92" t="str">
        <f t="shared" si="0"/>
        <v/>
      </c>
      <c r="E34" s="60" t="str">
        <f t="shared" si="1"/>
        <v/>
      </c>
      <c r="F34" s="60" t="str">
        <f t="shared" si="2"/>
        <v/>
      </c>
      <c r="G34" s="60" t="str">
        <f t="shared" si="3"/>
        <v/>
      </c>
      <c r="H34" s="60" t="str">
        <f t="shared" si="4"/>
        <v/>
      </c>
      <c r="I34" s="60" t="str">
        <f t="shared" si="5"/>
        <v/>
      </c>
      <c r="J34" s="60" t="str">
        <f t="shared" si="6"/>
        <v/>
      </c>
      <c r="K34" s="60" t="str">
        <f t="shared" si="7"/>
        <v/>
      </c>
      <c r="L34" s="60" t="str">
        <f t="shared" si="8"/>
        <v/>
      </c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114"/>
      <c r="X34" s="114"/>
      <c r="Y34" s="84" t="str">
        <f t="shared" si="9"/>
        <v/>
      </c>
      <c r="Z34" s="128" t="str">
        <f t="shared" si="10"/>
        <v/>
      </c>
      <c r="AA34" s="129" t="str">
        <f t="shared" si="11"/>
        <v/>
      </c>
    </row>
    <row r="35" spans="1:27" ht="18.75">
      <c r="A35" s="70">
        <v>28</v>
      </c>
      <c r="B35" s="71">
        <f>'Список класса'!B36</f>
        <v>0</v>
      </c>
      <c r="C35" s="64"/>
      <c r="D35" s="92" t="str">
        <f t="shared" si="0"/>
        <v/>
      </c>
      <c r="E35" s="60" t="str">
        <f t="shared" si="1"/>
        <v/>
      </c>
      <c r="F35" s="60" t="str">
        <f t="shared" si="2"/>
        <v/>
      </c>
      <c r="G35" s="60" t="str">
        <f t="shared" si="3"/>
        <v/>
      </c>
      <c r="H35" s="60" t="str">
        <f t="shared" si="4"/>
        <v/>
      </c>
      <c r="I35" s="60" t="str">
        <f t="shared" si="5"/>
        <v/>
      </c>
      <c r="J35" s="60" t="str">
        <f t="shared" si="6"/>
        <v/>
      </c>
      <c r="K35" s="60" t="str">
        <f t="shared" si="7"/>
        <v/>
      </c>
      <c r="L35" s="60" t="str">
        <f t="shared" si="8"/>
        <v/>
      </c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114"/>
      <c r="X35" s="114"/>
      <c r="Y35" s="84" t="str">
        <f t="shared" si="9"/>
        <v/>
      </c>
      <c r="Z35" s="128" t="str">
        <f t="shared" si="10"/>
        <v/>
      </c>
      <c r="AA35" s="129" t="str">
        <f t="shared" si="11"/>
        <v/>
      </c>
    </row>
    <row r="36" spans="1:27" ht="18.75">
      <c r="A36" s="70">
        <v>29</v>
      </c>
      <c r="B36" s="71">
        <f>'Список класса'!B37</f>
        <v>0</v>
      </c>
      <c r="C36" s="64"/>
      <c r="D36" s="92" t="str">
        <f t="shared" si="0"/>
        <v/>
      </c>
      <c r="E36" s="60" t="str">
        <f t="shared" si="1"/>
        <v/>
      </c>
      <c r="F36" s="60" t="str">
        <f t="shared" si="2"/>
        <v/>
      </c>
      <c r="G36" s="60" t="str">
        <f t="shared" si="3"/>
        <v/>
      </c>
      <c r="H36" s="60" t="str">
        <f t="shared" si="4"/>
        <v/>
      </c>
      <c r="I36" s="60" t="str">
        <f t="shared" si="5"/>
        <v/>
      </c>
      <c r="J36" s="60" t="str">
        <f t="shared" si="6"/>
        <v/>
      </c>
      <c r="K36" s="60" t="str">
        <f t="shared" si="7"/>
        <v/>
      </c>
      <c r="L36" s="60" t="str">
        <f t="shared" si="8"/>
        <v/>
      </c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114"/>
      <c r="X36" s="114"/>
      <c r="Y36" s="84" t="str">
        <f t="shared" si="9"/>
        <v/>
      </c>
      <c r="Z36" s="128" t="str">
        <f t="shared" si="10"/>
        <v/>
      </c>
      <c r="AA36" s="129" t="str">
        <f t="shared" si="11"/>
        <v/>
      </c>
    </row>
    <row r="37" spans="1:27" ht="18.75">
      <c r="A37" s="70">
        <v>30</v>
      </c>
      <c r="B37" s="71">
        <f>'Список класса'!B38</f>
        <v>0</v>
      </c>
      <c r="C37" s="64"/>
      <c r="D37" s="92" t="str">
        <f t="shared" si="0"/>
        <v/>
      </c>
      <c r="E37" s="60" t="str">
        <f t="shared" si="1"/>
        <v/>
      </c>
      <c r="F37" s="60" t="str">
        <f t="shared" si="2"/>
        <v/>
      </c>
      <c r="G37" s="60" t="str">
        <f t="shared" si="3"/>
        <v/>
      </c>
      <c r="H37" s="60" t="str">
        <f t="shared" si="4"/>
        <v/>
      </c>
      <c r="I37" s="60" t="str">
        <f t="shared" si="5"/>
        <v/>
      </c>
      <c r="J37" s="60" t="str">
        <f t="shared" si="6"/>
        <v/>
      </c>
      <c r="K37" s="60" t="str">
        <f t="shared" si="7"/>
        <v/>
      </c>
      <c r="L37" s="60" t="str">
        <f t="shared" si="8"/>
        <v/>
      </c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114"/>
      <c r="X37" s="114"/>
      <c r="Y37" s="84" t="str">
        <f t="shared" si="9"/>
        <v/>
      </c>
      <c r="Z37" s="128" t="str">
        <f t="shared" si="10"/>
        <v/>
      </c>
      <c r="AA37" s="129" t="str">
        <f t="shared" si="11"/>
        <v/>
      </c>
    </row>
    <row r="38" spans="1:27" ht="18.75">
      <c r="A38" s="70">
        <v>31</v>
      </c>
      <c r="B38" s="71">
        <f>'Список класса'!B39</f>
        <v>0</v>
      </c>
      <c r="C38" s="64"/>
      <c r="D38" s="92" t="str">
        <f t="shared" si="0"/>
        <v/>
      </c>
      <c r="E38" s="60" t="str">
        <f t="shared" si="1"/>
        <v/>
      </c>
      <c r="F38" s="60" t="str">
        <f t="shared" si="2"/>
        <v/>
      </c>
      <c r="G38" s="60" t="str">
        <f t="shared" si="3"/>
        <v/>
      </c>
      <c r="H38" s="60" t="str">
        <f t="shared" si="4"/>
        <v/>
      </c>
      <c r="I38" s="60" t="str">
        <f t="shared" si="5"/>
        <v/>
      </c>
      <c r="J38" s="60" t="str">
        <f t="shared" si="6"/>
        <v/>
      </c>
      <c r="K38" s="60" t="str">
        <f t="shared" si="7"/>
        <v/>
      </c>
      <c r="L38" s="60" t="str">
        <f t="shared" si="8"/>
        <v/>
      </c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114"/>
      <c r="X38" s="114"/>
      <c r="Y38" s="84" t="str">
        <f t="shared" si="9"/>
        <v/>
      </c>
      <c r="Z38" s="128" t="str">
        <f t="shared" si="10"/>
        <v/>
      </c>
      <c r="AA38" s="129" t="str">
        <f t="shared" si="11"/>
        <v/>
      </c>
    </row>
    <row r="39" spans="1:27" ht="18.75">
      <c r="A39" s="70">
        <v>32</v>
      </c>
      <c r="B39" s="71">
        <f>'Список класса'!B40</f>
        <v>0</v>
      </c>
      <c r="C39" s="64"/>
      <c r="D39" s="92" t="str">
        <f t="shared" si="0"/>
        <v/>
      </c>
      <c r="E39" s="60" t="str">
        <f t="shared" si="1"/>
        <v/>
      </c>
      <c r="F39" s="60" t="str">
        <f t="shared" si="2"/>
        <v/>
      </c>
      <c r="G39" s="60" t="str">
        <f t="shared" si="3"/>
        <v/>
      </c>
      <c r="H39" s="60" t="str">
        <f t="shared" si="4"/>
        <v/>
      </c>
      <c r="I39" s="60" t="str">
        <f t="shared" si="5"/>
        <v/>
      </c>
      <c r="J39" s="60" t="str">
        <f t="shared" si="6"/>
        <v/>
      </c>
      <c r="K39" s="60" t="str">
        <f t="shared" si="7"/>
        <v/>
      </c>
      <c r="L39" s="60" t="str">
        <f t="shared" si="8"/>
        <v/>
      </c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114"/>
      <c r="X39" s="114"/>
      <c r="Y39" s="84" t="str">
        <f t="shared" si="9"/>
        <v/>
      </c>
      <c r="Z39" s="128" t="str">
        <f t="shared" si="10"/>
        <v/>
      </c>
      <c r="AA39" s="129" t="str">
        <f t="shared" si="11"/>
        <v/>
      </c>
    </row>
    <row r="40" spans="1:27" ht="18.75">
      <c r="A40" s="70">
        <v>33</v>
      </c>
      <c r="B40" s="94">
        <f>'Список класса'!B41</f>
        <v>0</v>
      </c>
      <c r="C40" s="64"/>
      <c r="D40" s="92" t="str">
        <f t="shared" si="0"/>
        <v/>
      </c>
      <c r="E40" s="60" t="str">
        <f t="shared" si="1"/>
        <v/>
      </c>
      <c r="F40" s="60" t="str">
        <f t="shared" si="2"/>
        <v/>
      </c>
      <c r="G40" s="60" t="str">
        <f t="shared" si="3"/>
        <v/>
      </c>
      <c r="H40" s="60" t="str">
        <f t="shared" si="4"/>
        <v/>
      </c>
      <c r="I40" s="60" t="str">
        <f t="shared" si="5"/>
        <v/>
      </c>
      <c r="J40" s="60" t="str">
        <f t="shared" si="6"/>
        <v/>
      </c>
      <c r="K40" s="60" t="str">
        <f t="shared" si="7"/>
        <v/>
      </c>
      <c r="L40" s="60" t="str">
        <f t="shared" si="8"/>
        <v/>
      </c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114"/>
      <c r="X40" s="114"/>
      <c r="Y40" s="84" t="str">
        <f t="shared" si="9"/>
        <v/>
      </c>
      <c r="Z40" s="128" t="str">
        <f t="shared" si="10"/>
        <v/>
      </c>
      <c r="AA40" s="129" t="str">
        <f t="shared" si="11"/>
        <v/>
      </c>
    </row>
    <row r="41" spans="1:27" ht="18.75">
      <c r="A41" s="215" t="s">
        <v>51</v>
      </c>
      <c r="B41" s="215"/>
      <c r="C41" s="95">
        <f>COUNTIF(C8:C40,"&gt;0")</f>
        <v>0</v>
      </c>
      <c r="D41" s="95">
        <f>COUNTIF((D8:D40),"=+")</f>
        <v>0</v>
      </c>
      <c r="E41" s="95">
        <f t="shared" ref="E41:L41" si="12">COUNTIF(E8:E40,"=+")</f>
        <v>0</v>
      </c>
      <c r="F41" s="95">
        <f t="shared" si="12"/>
        <v>0</v>
      </c>
      <c r="G41" s="95">
        <f t="shared" si="12"/>
        <v>0</v>
      </c>
      <c r="H41" s="95">
        <f t="shared" si="12"/>
        <v>0</v>
      </c>
      <c r="I41" s="95">
        <f t="shared" si="12"/>
        <v>0</v>
      </c>
      <c r="J41" s="95">
        <f t="shared" si="12"/>
        <v>0</v>
      </c>
      <c r="K41" s="95">
        <f t="shared" si="12"/>
        <v>0</v>
      </c>
      <c r="L41" s="95">
        <f t="shared" si="12"/>
        <v>0</v>
      </c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96">
        <f>SUM(Y8:Y40)</f>
        <v>0</v>
      </c>
      <c r="Z41" s="116"/>
      <c r="AA41" s="12"/>
    </row>
    <row r="42" spans="1:27">
      <c r="A42" s="216" t="s">
        <v>52</v>
      </c>
      <c r="B42" s="216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>
        <f>COUNTA(M8:M40)</f>
        <v>0</v>
      </c>
      <c r="N42" s="97">
        <f>COUNTA(N8:N40)</f>
        <v>0</v>
      </c>
      <c r="O42" s="97">
        <f>COUNTA(O8:O40)</f>
        <v>0</v>
      </c>
      <c r="P42" s="97">
        <f>COUNTA(P8:P40)</f>
        <v>0</v>
      </c>
      <c r="Q42" s="97">
        <f t="shared" ref="Q42:X42" si="13">COUNTA(Q8:Q40)</f>
        <v>0</v>
      </c>
      <c r="R42" s="97">
        <f t="shared" si="13"/>
        <v>0</v>
      </c>
      <c r="S42" s="97">
        <f t="shared" si="13"/>
        <v>0</v>
      </c>
      <c r="T42" s="97">
        <f t="shared" si="13"/>
        <v>0</v>
      </c>
      <c r="U42" s="97">
        <f t="shared" si="13"/>
        <v>0</v>
      </c>
      <c r="V42" s="97">
        <f t="shared" si="13"/>
        <v>0</v>
      </c>
      <c r="W42" s="97">
        <f t="shared" si="13"/>
        <v>0</v>
      </c>
      <c r="X42" s="97">
        <f t="shared" si="13"/>
        <v>0</v>
      </c>
      <c r="Y42" s="117"/>
      <c r="Z42" s="117"/>
      <c r="AA42" s="12"/>
    </row>
    <row r="43" spans="1:27" ht="15.75" thickBot="1">
      <c r="A43" s="217" t="s">
        <v>50</v>
      </c>
      <c r="B43" s="218"/>
      <c r="C43" s="88"/>
      <c r="D43" s="89" t="e">
        <f>D41/C41</f>
        <v>#DIV/0!</v>
      </c>
      <c r="E43" s="89" t="e">
        <f>E41/$C$41</f>
        <v>#DIV/0!</v>
      </c>
      <c r="F43" s="89" t="e">
        <f t="shared" ref="F43:L43" si="14">F41/$C$41</f>
        <v>#DIV/0!</v>
      </c>
      <c r="G43" s="89" t="e">
        <f t="shared" si="14"/>
        <v>#DIV/0!</v>
      </c>
      <c r="H43" s="89" t="e">
        <f t="shared" si="14"/>
        <v>#DIV/0!</v>
      </c>
      <c r="I43" s="89" t="e">
        <f t="shared" si="14"/>
        <v>#DIV/0!</v>
      </c>
      <c r="J43" s="89" t="e">
        <f t="shared" si="14"/>
        <v>#DIV/0!</v>
      </c>
      <c r="K43" s="89" t="e">
        <f t="shared" si="14"/>
        <v>#DIV/0!</v>
      </c>
      <c r="L43" s="89" t="e">
        <f t="shared" si="14"/>
        <v>#DIV/0!</v>
      </c>
      <c r="M43" s="89" t="e">
        <f>M42/$C$41</f>
        <v>#DIV/0!</v>
      </c>
      <c r="N43" s="89" t="e">
        <f t="shared" ref="N43:X43" si="15">N42/$C$41</f>
        <v>#DIV/0!</v>
      </c>
      <c r="O43" s="89" t="e">
        <f t="shared" si="15"/>
        <v>#DIV/0!</v>
      </c>
      <c r="P43" s="89" t="e">
        <f t="shared" si="15"/>
        <v>#DIV/0!</v>
      </c>
      <c r="Q43" s="89" t="e">
        <f t="shared" si="15"/>
        <v>#DIV/0!</v>
      </c>
      <c r="R43" s="89" t="e">
        <f t="shared" si="15"/>
        <v>#DIV/0!</v>
      </c>
      <c r="S43" s="89" t="e">
        <f t="shared" si="15"/>
        <v>#DIV/0!</v>
      </c>
      <c r="T43" s="89" t="e">
        <f t="shared" si="15"/>
        <v>#DIV/0!</v>
      </c>
      <c r="U43" s="89" t="e">
        <f t="shared" si="15"/>
        <v>#DIV/0!</v>
      </c>
      <c r="V43" s="89" t="e">
        <f t="shared" si="15"/>
        <v>#DIV/0!</v>
      </c>
      <c r="W43" s="89" t="e">
        <f t="shared" si="15"/>
        <v>#DIV/0!</v>
      </c>
      <c r="X43" s="89" t="e">
        <f t="shared" si="15"/>
        <v>#DIV/0!</v>
      </c>
      <c r="Y43" s="22"/>
      <c r="Z43" s="23"/>
      <c r="AA43" s="12"/>
    </row>
    <row r="44" spans="1:27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>
      <c r="A45" s="12"/>
      <c r="B45" s="12"/>
      <c r="C45" s="12"/>
      <c r="D45" s="219" t="s">
        <v>26</v>
      </c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12"/>
      <c r="Z45" s="12"/>
      <c r="AA45" s="12"/>
    </row>
    <row r="46" spans="1:27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>
      <c r="A48" s="12"/>
      <c r="B48" s="12"/>
      <c r="C48" s="11">
        <v>1</v>
      </c>
      <c r="D48" s="208" t="s">
        <v>27</v>
      </c>
      <c r="E48" s="209"/>
      <c r="F48" s="209"/>
      <c r="G48" s="210"/>
      <c r="H48" s="205"/>
      <c r="I48" s="206"/>
      <c r="J48" s="12"/>
      <c r="K48" s="12"/>
      <c r="L48" s="12"/>
      <c r="M48" s="12"/>
      <c r="N48" s="12"/>
      <c r="O48" s="12"/>
      <c r="P48" s="12"/>
      <c r="Q48" s="12"/>
      <c r="R48" s="220" t="s">
        <v>121</v>
      </c>
      <c r="S48" s="221"/>
      <c r="T48" s="221"/>
      <c r="U48" s="222"/>
      <c r="V48" s="163" t="s">
        <v>122</v>
      </c>
      <c r="W48" s="164"/>
      <c r="X48" s="164"/>
      <c r="Y48" s="165"/>
      <c r="Z48" s="12"/>
      <c r="AA48" s="12"/>
    </row>
    <row r="49" spans="1:27" ht="18.75">
      <c r="A49" s="12"/>
      <c r="B49" s="12"/>
      <c r="C49" s="11">
        <v>2</v>
      </c>
      <c r="D49" s="208" t="s">
        <v>28</v>
      </c>
      <c r="E49" s="209"/>
      <c r="F49" s="209"/>
      <c r="G49" s="210"/>
      <c r="H49" s="211"/>
      <c r="I49" s="212"/>
      <c r="J49" s="12"/>
      <c r="K49" s="12"/>
      <c r="L49" s="12"/>
      <c r="M49" s="12"/>
      <c r="N49" s="12"/>
      <c r="O49" s="12"/>
      <c r="P49" s="12"/>
      <c r="Q49" s="12"/>
      <c r="R49" s="302">
        <f>COUNTIF(AA8:AA40,"5")</f>
        <v>0</v>
      </c>
      <c r="S49" s="302"/>
      <c r="T49" s="303">
        <f>COUNTIF(AA8:AA40,"4")</f>
        <v>0</v>
      </c>
      <c r="U49" s="303"/>
      <c r="V49" s="304">
        <f>COUNTIF(AA8:AA40,"-")</f>
        <v>0</v>
      </c>
      <c r="W49" s="305"/>
      <c r="X49" s="305"/>
      <c r="Y49" s="306"/>
      <c r="Z49" s="12"/>
      <c r="AA49" s="12"/>
    </row>
    <row r="50" spans="1:27" ht="18.75">
      <c r="A50" s="12"/>
      <c r="B50" s="12"/>
      <c r="C50" s="11">
        <v>3</v>
      </c>
      <c r="D50" s="208" t="s">
        <v>29</v>
      </c>
      <c r="E50" s="209"/>
      <c r="F50" s="209"/>
      <c r="G50" s="210"/>
      <c r="H50" s="205"/>
      <c r="I50" s="206"/>
      <c r="J50" s="12"/>
      <c r="K50" s="12"/>
      <c r="L50" s="12"/>
      <c r="M50" s="12"/>
      <c r="N50" s="12"/>
      <c r="O50" s="12"/>
      <c r="P50" s="12"/>
      <c r="Q50" s="12"/>
      <c r="R50" s="214" t="s">
        <v>50</v>
      </c>
      <c r="S50" s="214"/>
      <c r="T50" s="214" t="s">
        <v>50</v>
      </c>
      <c r="U50" s="214"/>
      <c r="V50" s="174" t="s">
        <v>50</v>
      </c>
      <c r="W50" s="175"/>
      <c r="X50" s="175"/>
      <c r="Y50" s="176"/>
      <c r="Z50" s="12"/>
      <c r="AA50" s="12"/>
    </row>
    <row r="51" spans="1:27" ht="18.75">
      <c r="A51" s="12"/>
      <c r="B51" s="12"/>
      <c r="C51" s="11">
        <v>4</v>
      </c>
      <c r="D51" s="25" t="s">
        <v>30</v>
      </c>
      <c r="E51" s="26"/>
      <c r="F51" s="27"/>
      <c r="G51" s="28"/>
      <c r="H51" s="205"/>
      <c r="I51" s="206"/>
      <c r="J51" s="12"/>
      <c r="K51" s="12"/>
      <c r="L51" s="12"/>
      <c r="M51" s="12"/>
      <c r="N51" s="12"/>
      <c r="O51" s="12"/>
      <c r="P51" s="12"/>
      <c r="Q51" s="12"/>
      <c r="R51" s="207" t="e">
        <f>R49/$C$41</f>
        <v>#DIV/0!</v>
      </c>
      <c r="S51" s="207"/>
      <c r="T51" s="207" t="e">
        <f t="shared" ref="T51" si="16">T49/$C$41</f>
        <v>#DIV/0!</v>
      </c>
      <c r="U51" s="207"/>
      <c r="V51" s="171" t="e">
        <f t="shared" ref="V51" si="17">V49/$C$41</f>
        <v>#DIV/0!</v>
      </c>
      <c r="W51" s="172"/>
      <c r="X51" s="172"/>
      <c r="Y51" s="173"/>
      <c r="Z51" s="12"/>
      <c r="AA51" s="12"/>
    </row>
    <row r="52" spans="1:27" ht="18.75">
      <c r="A52" s="12"/>
      <c r="B52" s="12"/>
      <c r="C52" s="11">
        <v>5</v>
      </c>
      <c r="D52" s="208" t="s">
        <v>31</v>
      </c>
      <c r="E52" s="209"/>
      <c r="F52" s="209"/>
      <c r="G52" s="210"/>
      <c r="H52" s="168">
        <f t="shared" ref="H52" si="18">$C$41</f>
        <v>0</v>
      </c>
      <c r="I52" s="170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>
      <c r="A54" s="12"/>
      <c r="B54" s="12"/>
      <c r="C54" s="168"/>
      <c r="D54" s="169"/>
      <c r="E54" s="169"/>
      <c r="F54" s="169"/>
      <c r="G54" s="169"/>
      <c r="H54" s="169"/>
      <c r="I54" s="170"/>
      <c r="J54" s="186" t="s">
        <v>49</v>
      </c>
      <c r="K54" s="187"/>
      <c r="L54" s="186" t="s">
        <v>50</v>
      </c>
      <c r="M54" s="187"/>
      <c r="N54" s="12"/>
      <c r="O54" s="12"/>
      <c r="P54" s="12"/>
      <c r="Q54" s="12"/>
      <c r="R54" s="308" t="s">
        <v>33</v>
      </c>
      <c r="S54" s="308"/>
      <c r="T54" s="204" t="s">
        <v>78</v>
      </c>
      <c r="U54" s="204"/>
      <c r="V54" s="307" t="s">
        <v>34</v>
      </c>
      <c r="W54" s="307"/>
      <c r="X54" s="307"/>
      <c r="Y54" s="307"/>
      <c r="Z54" s="12"/>
      <c r="AA54" s="12"/>
    </row>
    <row r="55" spans="1:27" ht="18.75">
      <c r="A55" s="12"/>
      <c r="B55" s="12"/>
      <c r="C55" s="14">
        <v>6</v>
      </c>
      <c r="D55" s="190" t="s">
        <v>32</v>
      </c>
      <c r="E55" s="191"/>
      <c r="F55" s="191"/>
      <c r="G55" s="191"/>
      <c r="H55" s="191"/>
      <c r="I55" s="191"/>
      <c r="J55" s="191"/>
      <c r="K55" s="191"/>
      <c r="L55" s="191"/>
      <c r="M55" s="192"/>
      <c r="N55" s="12"/>
      <c r="O55" s="12"/>
      <c r="P55" s="12"/>
      <c r="Q55" s="12"/>
      <c r="R55" s="203" t="s">
        <v>117</v>
      </c>
      <c r="S55" s="203"/>
      <c r="T55" s="203" t="s">
        <v>118</v>
      </c>
      <c r="U55" s="203"/>
      <c r="V55" s="203" t="s">
        <v>119</v>
      </c>
      <c r="W55" s="203"/>
      <c r="X55" s="203"/>
      <c r="Y55" s="203"/>
      <c r="Z55" s="12"/>
      <c r="AA55" s="12"/>
    </row>
    <row r="56" spans="1:27" ht="18.75">
      <c r="A56" s="12"/>
      <c r="B56" s="12"/>
      <c r="C56" s="11"/>
      <c r="D56" s="168" t="s">
        <v>33</v>
      </c>
      <c r="E56" s="169"/>
      <c r="F56" s="169"/>
      <c r="G56" s="169"/>
      <c r="H56" s="169"/>
      <c r="I56" s="170"/>
      <c r="J56" s="186">
        <f t="shared" ref="J56" si="19">$R$49</f>
        <v>0</v>
      </c>
      <c r="K56" s="187"/>
      <c r="L56" s="188" t="e">
        <f>J56/$C$41</f>
        <v>#DIV/0!</v>
      </c>
      <c r="M56" s="189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>
      <c r="A57" s="12"/>
      <c r="B57" s="12"/>
      <c r="C57" s="11"/>
      <c r="D57" s="168" t="s">
        <v>120</v>
      </c>
      <c r="E57" s="169"/>
      <c r="F57" s="169"/>
      <c r="G57" s="169"/>
      <c r="H57" s="169"/>
      <c r="I57" s="170"/>
      <c r="J57" s="186">
        <f t="shared" ref="J57" si="20">$T$49</f>
        <v>0</v>
      </c>
      <c r="K57" s="187"/>
      <c r="L57" s="188" t="e">
        <f t="shared" ref="L57:L58" si="21">J57/$C$41</f>
        <v>#DIV/0!</v>
      </c>
      <c r="M57" s="189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>
      <c r="A58" s="12"/>
      <c r="B58" s="12"/>
      <c r="C58" s="11"/>
      <c r="D58" s="168" t="s">
        <v>34</v>
      </c>
      <c r="E58" s="169"/>
      <c r="F58" s="169"/>
      <c r="G58" s="169"/>
      <c r="H58" s="169"/>
      <c r="I58" s="170"/>
      <c r="J58" s="186">
        <f>SUM(V49:X49)</f>
        <v>0</v>
      </c>
      <c r="K58" s="187"/>
      <c r="L58" s="188" t="e">
        <f t="shared" si="21"/>
        <v>#DIV/0!</v>
      </c>
      <c r="M58" s="189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>
      <c r="A59" s="12"/>
      <c r="B59" s="12"/>
      <c r="C59" s="14">
        <v>7</v>
      </c>
      <c r="D59" s="190" t="s">
        <v>35</v>
      </c>
      <c r="E59" s="191"/>
      <c r="F59" s="191"/>
      <c r="G59" s="191"/>
      <c r="H59" s="191"/>
      <c r="I59" s="191"/>
      <c r="J59" s="191"/>
      <c r="K59" s="191"/>
      <c r="L59" s="191"/>
      <c r="M59" s="19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>
      <c r="A60" s="12"/>
      <c r="B60" s="12"/>
      <c r="C60" s="11"/>
      <c r="D60" s="200" t="s">
        <v>37</v>
      </c>
      <c r="E60" s="201"/>
      <c r="F60" s="201"/>
      <c r="G60" s="201"/>
      <c r="H60" s="201"/>
      <c r="I60" s="202"/>
      <c r="J60" s="186">
        <f t="shared" ref="J60" si="22">$Q$42</f>
        <v>0</v>
      </c>
      <c r="K60" s="187"/>
      <c r="L60" s="188" t="e">
        <f t="shared" ref="L60" si="23">$Q$43</f>
        <v>#DIV/0!</v>
      </c>
      <c r="M60" s="187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>
      <c r="A61" s="12"/>
      <c r="B61" s="12"/>
      <c r="C61" s="11"/>
      <c r="D61" s="168" t="s">
        <v>36</v>
      </c>
      <c r="E61" s="169"/>
      <c r="F61" s="169"/>
      <c r="G61" s="169"/>
      <c r="H61" s="169"/>
      <c r="I61" s="170"/>
      <c r="J61" s="186">
        <f t="shared" ref="J61" si="24">$P$42</f>
        <v>0</v>
      </c>
      <c r="K61" s="187"/>
      <c r="L61" s="188" t="e">
        <f t="shared" ref="L61" si="25">$P$43</f>
        <v>#DIV/0!</v>
      </c>
      <c r="M61" s="187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>
      <c r="A62" s="12"/>
      <c r="B62" s="12"/>
      <c r="C62" s="11"/>
      <c r="D62" s="168" t="s">
        <v>38</v>
      </c>
      <c r="E62" s="169"/>
      <c r="F62" s="169"/>
      <c r="G62" s="169"/>
      <c r="H62" s="169"/>
      <c r="I62" s="170"/>
      <c r="J62" s="186">
        <f t="shared" ref="J62" si="26">$O$42</f>
        <v>0</v>
      </c>
      <c r="K62" s="187"/>
      <c r="L62" s="188" t="e">
        <f t="shared" ref="L62" si="27">$O$43</f>
        <v>#DIV/0!</v>
      </c>
      <c r="M62" s="187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>
      <c r="A63" s="12"/>
      <c r="B63" s="12"/>
      <c r="C63" s="11"/>
      <c r="D63" s="168" t="s">
        <v>39</v>
      </c>
      <c r="E63" s="169"/>
      <c r="F63" s="169"/>
      <c r="G63" s="169"/>
      <c r="H63" s="169"/>
      <c r="I63" s="170"/>
      <c r="J63" s="186">
        <f t="shared" ref="J63" si="28">$N$42</f>
        <v>0</v>
      </c>
      <c r="K63" s="187"/>
      <c r="L63" s="188" t="e">
        <f t="shared" ref="L63" si="29">$N$43</f>
        <v>#DIV/0!</v>
      </c>
      <c r="M63" s="187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>
      <c r="A64" s="12"/>
      <c r="B64" s="12"/>
      <c r="C64" s="11"/>
      <c r="D64" s="168" t="s">
        <v>40</v>
      </c>
      <c r="E64" s="169"/>
      <c r="F64" s="169"/>
      <c r="G64" s="169"/>
      <c r="H64" s="169"/>
      <c r="I64" s="170"/>
      <c r="J64" s="186">
        <f t="shared" ref="J64" si="30">$M$42</f>
        <v>0</v>
      </c>
      <c r="K64" s="187"/>
      <c r="L64" s="188" t="e">
        <f t="shared" ref="L64" si="31">$M$43</f>
        <v>#DIV/0!</v>
      </c>
      <c r="M64" s="187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>
      <c r="A65" s="12"/>
      <c r="B65" s="12"/>
      <c r="C65" s="14">
        <v>8</v>
      </c>
      <c r="D65" s="197" t="s">
        <v>60</v>
      </c>
      <c r="E65" s="198"/>
      <c r="F65" s="198"/>
      <c r="G65" s="198"/>
      <c r="H65" s="198"/>
      <c r="I65" s="198"/>
      <c r="J65" s="198"/>
      <c r="K65" s="198"/>
      <c r="L65" s="198"/>
      <c r="M65" s="199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>
      <c r="A66" s="12"/>
      <c r="B66" s="12"/>
      <c r="C66" s="11"/>
      <c r="D66" s="168" t="s">
        <v>41</v>
      </c>
      <c r="E66" s="169"/>
      <c r="F66" s="169"/>
      <c r="G66" s="169"/>
      <c r="H66" s="169"/>
      <c r="I66" s="170"/>
      <c r="J66" s="186">
        <f>COUNTIF(Y8:Y40,"=0")</f>
        <v>0</v>
      </c>
      <c r="K66" s="187"/>
      <c r="L66" s="188" t="e">
        <f>J66/$C$41</f>
        <v>#DIV/0!</v>
      </c>
      <c r="M66" s="189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>
      <c r="A67" s="12"/>
      <c r="B67" s="12"/>
      <c r="C67" s="11"/>
      <c r="D67" s="168" t="s">
        <v>42</v>
      </c>
      <c r="E67" s="169"/>
      <c r="F67" s="169"/>
      <c r="G67" s="169"/>
      <c r="H67" s="169"/>
      <c r="I67" s="170"/>
      <c r="J67" s="186">
        <f>(COUNTIF(Y8:Y40,"1")+COUNTIF(Y8:Y40,"2"))</f>
        <v>0</v>
      </c>
      <c r="K67" s="187"/>
      <c r="L67" s="188" t="e">
        <f t="shared" ref="L67:L69" si="32">J67/$C$41</f>
        <v>#DIV/0!</v>
      </c>
      <c r="M67" s="189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>
      <c r="A68" s="12"/>
      <c r="B68" s="12"/>
      <c r="C68" s="11"/>
      <c r="D68" s="168" t="s">
        <v>43</v>
      </c>
      <c r="E68" s="169"/>
      <c r="F68" s="169"/>
      <c r="G68" s="169"/>
      <c r="H68" s="169"/>
      <c r="I68" s="170"/>
      <c r="J68" s="186">
        <f>(COUNTIF(Y8:Y40,"3")+COUNTIF(Y8:Y40,"4")+COUNTIF(Y9:Y40,"5"))</f>
        <v>0</v>
      </c>
      <c r="K68" s="187"/>
      <c r="L68" s="188" t="e">
        <f t="shared" si="32"/>
        <v>#DIV/0!</v>
      </c>
      <c r="M68" s="189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>
      <c r="A69" s="12"/>
      <c r="B69" s="12"/>
      <c r="C69" s="11"/>
      <c r="D69" s="168" t="s">
        <v>44</v>
      </c>
      <c r="E69" s="169"/>
      <c r="F69" s="169"/>
      <c r="G69" s="169"/>
      <c r="H69" s="169"/>
      <c r="I69" s="170"/>
      <c r="J69" s="186">
        <f>H52-SUM(J66:K68)</f>
        <v>0</v>
      </c>
      <c r="K69" s="187"/>
      <c r="L69" s="188" t="e">
        <f t="shared" si="32"/>
        <v>#DIV/0!</v>
      </c>
      <c r="M69" s="189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>
      <c r="A70" s="12"/>
      <c r="B70" s="12"/>
      <c r="C70" s="14">
        <v>9</v>
      </c>
      <c r="D70" s="190" t="s">
        <v>55</v>
      </c>
      <c r="E70" s="191"/>
      <c r="F70" s="191"/>
      <c r="G70" s="191"/>
      <c r="H70" s="191"/>
      <c r="I70" s="191"/>
      <c r="J70" s="191"/>
      <c r="K70" s="191"/>
      <c r="L70" s="191"/>
      <c r="M70" s="19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>
      <c r="A71" s="12"/>
      <c r="B71" s="12"/>
      <c r="C71" s="11"/>
      <c r="D71" s="168" t="s">
        <v>56</v>
      </c>
      <c r="E71" s="169"/>
      <c r="F71" s="169"/>
      <c r="G71" s="169"/>
      <c r="H71" s="169"/>
      <c r="I71" s="170"/>
      <c r="J71" s="186">
        <f t="shared" ref="J71" si="33">$R$42</f>
        <v>0</v>
      </c>
      <c r="K71" s="187"/>
      <c r="L71" s="188" t="e">
        <f t="shared" ref="L71" si="34">$R$43</f>
        <v>#DIV/0!</v>
      </c>
      <c r="M71" s="187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>
      <c r="A72" s="12"/>
      <c r="B72" s="12"/>
      <c r="C72" s="11"/>
      <c r="D72" s="168" t="s">
        <v>57</v>
      </c>
      <c r="E72" s="169"/>
      <c r="F72" s="169"/>
      <c r="G72" s="169"/>
      <c r="H72" s="169"/>
      <c r="I72" s="170"/>
      <c r="J72" s="186">
        <f>SUM(S42:T42)</f>
        <v>0</v>
      </c>
      <c r="K72" s="187"/>
      <c r="L72" s="188" t="e">
        <f>J72/$C$41</f>
        <v>#DIV/0!</v>
      </c>
      <c r="M72" s="189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>
      <c r="A73" s="12"/>
      <c r="B73" s="12"/>
      <c r="C73" s="11"/>
      <c r="D73" s="168" t="s">
        <v>58</v>
      </c>
      <c r="E73" s="169"/>
      <c r="F73" s="169"/>
      <c r="G73" s="169"/>
      <c r="H73" s="169"/>
      <c r="I73" s="170"/>
      <c r="J73" s="186">
        <f t="shared" ref="J73" si="35">$U$42</f>
        <v>0</v>
      </c>
      <c r="K73" s="187"/>
      <c r="L73" s="188" t="e">
        <f t="shared" ref="L73" si="36">$U$43</f>
        <v>#DIV/0!</v>
      </c>
      <c r="M73" s="189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>
      <c r="A74" s="12"/>
      <c r="B74" s="12"/>
      <c r="C74" s="11"/>
      <c r="D74" s="168" t="s">
        <v>59</v>
      </c>
      <c r="E74" s="169"/>
      <c r="F74" s="169"/>
      <c r="G74" s="169"/>
      <c r="H74" s="169"/>
      <c r="I74" s="170"/>
      <c r="J74" s="186">
        <f t="shared" ref="J74" si="37">$V$42</f>
        <v>0</v>
      </c>
      <c r="K74" s="187"/>
      <c r="L74" s="188" t="e">
        <f t="shared" ref="L74" si="38">$V$43</f>
        <v>#DIV/0!</v>
      </c>
      <c r="M74" s="189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>
      <c r="A75" s="12"/>
      <c r="B75" s="12"/>
      <c r="C75" s="14">
        <v>10</v>
      </c>
      <c r="D75" s="190" t="s">
        <v>45</v>
      </c>
      <c r="E75" s="191"/>
      <c r="F75" s="191"/>
      <c r="G75" s="191"/>
      <c r="H75" s="191"/>
      <c r="I75" s="192"/>
      <c r="J75" s="188" t="e">
        <f>(COUNTIF(AA8:AA40,"3")+COUNTIF(AA8:AA40,"4")+COUNTIF(AA8:AA40,"5"))/H52</f>
        <v>#DIV/0!</v>
      </c>
      <c r="K75" s="193"/>
      <c r="L75" s="193"/>
      <c r="M75" s="189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>
      <c r="A76" s="12"/>
      <c r="B76" s="12"/>
      <c r="C76" s="194" t="s">
        <v>46</v>
      </c>
      <c r="D76" s="195"/>
      <c r="E76" s="195"/>
      <c r="F76" s="195"/>
      <c r="G76" s="195"/>
      <c r="H76" s="195"/>
      <c r="I76" s="196"/>
      <c r="J76" s="188" t="e">
        <f>(COUNTIF(AA8:AA40,"4")+COUNTIF(AA8:AA40,"5"))/H52</f>
        <v>#DIV/0!</v>
      </c>
      <c r="K76" s="193"/>
      <c r="L76" s="193"/>
      <c r="M76" s="189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>
      <c r="A77" s="12"/>
      <c r="B77" s="12"/>
      <c r="C77" s="177" t="s">
        <v>47</v>
      </c>
      <c r="D77" s="178"/>
      <c r="E77" s="178"/>
      <c r="F77" s="178"/>
      <c r="G77" s="178"/>
      <c r="H77" s="178"/>
      <c r="I77" s="179"/>
      <c r="J77" s="180" t="e">
        <f>(R49*100+T49*64+V49*36+X49*16)/H52</f>
        <v>#DIV/0!</v>
      </c>
      <c r="K77" s="181"/>
      <c r="L77" s="181"/>
      <c r="M77" s="18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>
      <c r="A78" s="12"/>
      <c r="B78" s="12"/>
      <c r="C78" s="183" t="s">
        <v>48</v>
      </c>
      <c r="D78" s="184"/>
      <c r="E78" s="184"/>
      <c r="F78" s="184"/>
      <c r="G78" s="184"/>
      <c r="H78" s="184"/>
      <c r="I78" s="185"/>
      <c r="J78" s="180" t="e">
        <f>Y41/C41</f>
        <v>#DIV/0!</v>
      </c>
      <c r="K78" s="181"/>
      <c r="L78" s="181"/>
      <c r="M78" s="18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4">
    <mergeCell ref="V55:Y55"/>
    <mergeCell ref="B1:Z1"/>
    <mergeCell ref="A3:A7"/>
    <mergeCell ref="B3:B7"/>
    <mergeCell ref="C3:L6"/>
    <mergeCell ref="M3:Q6"/>
    <mergeCell ref="R3:V6"/>
    <mergeCell ref="W3:W7"/>
    <mergeCell ref="X3:X7"/>
    <mergeCell ref="Y3:Y7"/>
    <mergeCell ref="Z3:Z7"/>
    <mergeCell ref="D49:G49"/>
    <mergeCell ref="H49:I49"/>
    <mergeCell ref="R49:S49"/>
    <mergeCell ref="T49:U49"/>
    <mergeCell ref="D50:G50"/>
    <mergeCell ref="H50:I50"/>
    <mergeCell ref="R50:S50"/>
    <mergeCell ref="T50:U50"/>
    <mergeCell ref="A41:B41"/>
    <mergeCell ref="A42:B42"/>
    <mergeCell ref="A43:B43"/>
    <mergeCell ref="D45:X45"/>
    <mergeCell ref="D48:G48"/>
    <mergeCell ref="H48:I48"/>
    <mergeCell ref="R48:U48"/>
    <mergeCell ref="C54:I54"/>
    <mergeCell ref="J54:K54"/>
    <mergeCell ref="L54:M54"/>
    <mergeCell ref="H51:I51"/>
    <mergeCell ref="R51:S51"/>
    <mergeCell ref="T51:U51"/>
    <mergeCell ref="D52:G52"/>
    <mergeCell ref="H52:I52"/>
    <mergeCell ref="R54:S54"/>
    <mergeCell ref="T54:U54"/>
    <mergeCell ref="D57:I57"/>
    <mergeCell ref="J57:K57"/>
    <mergeCell ref="L57:M57"/>
    <mergeCell ref="D58:I58"/>
    <mergeCell ref="J58:K58"/>
    <mergeCell ref="L58:M58"/>
    <mergeCell ref="D55:M55"/>
    <mergeCell ref="T55:U55"/>
    <mergeCell ref="D56:I56"/>
    <mergeCell ref="J56:K56"/>
    <mergeCell ref="L56:M56"/>
    <mergeCell ref="R55:S55"/>
    <mergeCell ref="D62:I62"/>
    <mergeCell ref="J62:K62"/>
    <mergeCell ref="L62:M62"/>
    <mergeCell ref="D63:I63"/>
    <mergeCell ref="J63:K63"/>
    <mergeCell ref="L63:M63"/>
    <mergeCell ref="D59:M59"/>
    <mergeCell ref="D60:I60"/>
    <mergeCell ref="J60:K60"/>
    <mergeCell ref="L60:M60"/>
    <mergeCell ref="D61:I61"/>
    <mergeCell ref="J61:K61"/>
    <mergeCell ref="L61:M61"/>
    <mergeCell ref="D67:I67"/>
    <mergeCell ref="J67:K67"/>
    <mergeCell ref="L67:M67"/>
    <mergeCell ref="D68:I68"/>
    <mergeCell ref="J68:K68"/>
    <mergeCell ref="L68:M68"/>
    <mergeCell ref="D64:I64"/>
    <mergeCell ref="J64:K64"/>
    <mergeCell ref="L64:M64"/>
    <mergeCell ref="D65:M65"/>
    <mergeCell ref="D66:I66"/>
    <mergeCell ref="J66:K66"/>
    <mergeCell ref="L66:M66"/>
    <mergeCell ref="D72:I72"/>
    <mergeCell ref="J72:K72"/>
    <mergeCell ref="L72:M72"/>
    <mergeCell ref="D73:I73"/>
    <mergeCell ref="J73:K73"/>
    <mergeCell ref="L73:M73"/>
    <mergeCell ref="D69:I69"/>
    <mergeCell ref="J69:K69"/>
    <mergeCell ref="L69:M69"/>
    <mergeCell ref="D70:M70"/>
    <mergeCell ref="D71:I71"/>
    <mergeCell ref="J71:K71"/>
    <mergeCell ref="L71:M71"/>
    <mergeCell ref="C77:I77"/>
    <mergeCell ref="J77:M77"/>
    <mergeCell ref="C78:I78"/>
    <mergeCell ref="J78:M78"/>
    <mergeCell ref="D74:I74"/>
    <mergeCell ref="J74:K74"/>
    <mergeCell ref="L74:M74"/>
    <mergeCell ref="D75:I75"/>
    <mergeCell ref="J75:M75"/>
    <mergeCell ref="C76:I76"/>
    <mergeCell ref="J76:M76"/>
    <mergeCell ref="AA3:AA7"/>
    <mergeCell ref="V48:Y48"/>
    <mergeCell ref="V49:Y49"/>
    <mergeCell ref="V51:Y51"/>
    <mergeCell ref="V50:Y50"/>
    <mergeCell ref="V54:Y54"/>
  </mergeCells>
  <conditionalFormatting sqref="Z9:Z41">
    <cfRule type="cellIs" dxfId="18" priority="28" operator="equal">
      <formula>3</formula>
    </cfRule>
    <cfRule type="cellIs" dxfId="17" priority="29" operator="equal">
      <formula>4</formula>
    </cfRule>
    <cfRule type="cellIs" dxfId="16" priority="30" operator="equal">
      <formula>5</formula>
    </cfRule>
  </conditionalFormatting>
  <conditionalFormatting sqref="D56:M74 B8:B40 C41:Y42">
    <cfRule type="cellIs" dxfId="15" priority="27" operator="equal">
      <formula>0</formula>
    </cfRule>
  </conditionalFormatting>
  <conditionalFormatting sqref="Z8:Z40">
    <cfRule type="cellIs" dxfId="14" priority="7" operator="equal">
      <formula>"-"</formula>
    </cfRule>
    <cfRule type="cellIs" dxfId="13" priority="8" operator="equal">
      <formula>"+"</formula>
    </cfRule>
    <cfRule type="cellIs" dxfId="12" priority="9" operator="equal">
      <formula>"!"</formula>
    </cfRule>
    <cfRule type="cellIs" dxfId="11" priority="22" operator="equal">
      <formula>5</formula>
    </cfRule>
    <cfRule type="cellIs" dxfId="10" priority="23" operator="equal">
      <formula>2</formula>
    </cfRule>
    <cfRule type="cellIs" dxfId="9" priority="24" operator="equal">
      <formula>3</formula>
    </cfRule>
    <cfRule type="cellIs" dxfId="8" priority="25" operator="equal">
      <formula>4</formula>
    </cfRule>
    <cfRule type="cellIs" dxfId="7" priority="26" operator="equal">
      <formula>3</formula>
    </cfRule>
  </conditionalFormatting>
  <conditionalFormatting sqref="F8:L40">
    <cfRule type="cellIs" dxfId="6" priority="21" operator="equal">
      <formula>"+"</formula>
    </cfRule>
  </conditionalFormatting>
  <conditionalFormatting sqref="D43:X43 R51:V51 L56:M58 L60:M64 L66:M69 L71:M74 J75:M78">
    <cfRule type="containsErrors" dxfId="5" priority="17">
      <formula>ISERROR(D43)</formula>
    </cfRule>
  </conditionalFormatting>
  <conditionalFormatting sqref="AA8:AA40">
    <cfRule type="cellIs" dxfId="4" priority="1" operator="equal">
      <formula>"-"</formula>
    </cfRule>
    <cfRule type="cellIs" dxfId="3" priority="3" operator="equal">
      <formula>5</formula>
    </cfRule>
    <cfRule type="cellIs" dxfId="2" priority="4" operator="equal">
      <formula>4</formula>
    </cfRule>
    <cfRule type="cellIs" dxfId="1" priority="5" operator="equal">
      <formula>3</formula>
    </cfRule>
    <cfRule type="cellIs" dxfId="0" priority="6" operator="equal">
      <formula>2</formula>
    </cfRule>
  </conditionalFormatting>
  <pageMargins left="0.7" right="0.7" top="0.75" bottom="0.75" header="0.3" footer="0.3"/>
  <pageSetup paperSize="9" orientation="portrait" horizontalDpi="180" verticalDpi="180" r:id="rId1"/>
  <ignoredErrors>
    <ignoredError sqref="T55" twoDigitTextYea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7030A0"/>
  </sheetPr>
  <dimension ref="A1:N37"/>
  <sheetViews>
    <sheetView topLeftCell="A7" workbookViewId="0">
      <selection activeCell="A28" sqref="A28:F36"/>
    </sheetView>
  </sheetViews>
  <sheetFormatPr defaultRowHeight="15"/>
  <cols>
    <col min="2" max="2" width="13.42578125" customWidth="1"/>
    <col min="3" max="3" width="12.140625" customWidth="1"/>
    <col min="4" max="4" width="11.140625" customWidth="1"/>
    <col min="5" max="5" width="12.7109375" customWidth="1"/>
    <col min="9" max="9" width="12.28515625" customWidth="1"/>
    <col min="10" max="10" width="13.85546875" customWidth="1"/>
    <col min="11" max="12" width="11.85546875" customWidth="1"/>
    <col min="13" max="13" width="12.5703125" customWidth="1"/>
  </cols>
  <sheetData>
    <row r="1" spans="1:14" ht="45" customHeight="1"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4"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 ht="29.25">
      <c r="E3" s="295">
        <f>'1 четверть'!$B$20</f>
        <v>0</v>
      </c>
      <c r="F3" s="295"/>
      <c r="G3" s="295"/>
      <c r="H3" s="295"/>
      <c r="I3" s="295"/>
      <c r="J3" s="295"/>
      <c r="K3" s="295"/>
    </row>
    <row r="5" spans="1:14" ht="18">
      <c r="A5" s="12"/>
      <c r="B5" s="279" t="s">
        <v>146</v>
      </c>
      <c r="C5" s="279"/>
      <c r="D5" s="279"/>
      <c r="E5" s="279"/>
      <c r="F5" s="279"/>
      <c r="G5" s="12"/>
      <c r="H5" s="279" t="s">
        <v>24</v>
      </c>
      <c r="I5" s="279"/>
      <c r="J5" s="279"/>
      <c r="K5" s="279"/>
      <c r="L5" s="12"/>
      <c r="M5" s="12"/>
    </row>
    <row r="6" spans="1:14" ht="15.75">
      <c r="A6" s="12"/>
      <c r="B6" s="12"/>
      <c r="C6" s="12"/>
      <c r="D6" s="12"/>
      <c r="E6" s="12"/>
      <c r="F6" s="12"/>
      <c r="G6" s="12"/>
      <c r="H6" s="12"/>
      <c r="I6" s="12"/>
      <c r="J6" s="31" t="s">
        <v>65</v>
      </c>
      <c r="K6" s="31" t="s">
        <v>66</v>
      </c>
      <c r="L6" s="31" t="s">
        <v>67</v>
      </c>
      <c r="M6" s="31" t="s">
        <v>68</v>
      </c>
    </row>
    <row r="7" spans="1:14" ht="18.75">
      <c r="A7" s="32"/>
      <c r="B7" s="31" t="s">
        <v>65</v>
      </c>
      <c r="C7" s="31" t="s">
        <v>66</v>
      </c>
      <c r="D7" s="31" t="s">
        <v>67</v>
      </c>
      <c r="E7" s="31" t="s">
        <v>68</v>
      </c>
      <c r="F7" s="12"/>
      <c r="G7" s="12"/>
      <c r="H7" s="280" t="s">
        <v>37</v>
      </c>
      <c r="I7" s="280"/>
      <c r="J7" s="33">
        <f>'1 четверть'!$Q$20</f>
        <v>0</v>
      </c>
      <c r="K7" s="33">
        <f>'2 четверть'!$Q$20</f>
        <v>0</v>
      </c>
      <c r="L7" s="33">
        <f>'3 четверть'!$Q$20</f>
        <v>0</v>
      </c>
      <c r="M7" s="33">
        <f>'конец года'!$Q$20</f>
        <v>0</v>
      </c>
    </row>
    <row r="8" spans="1:14" ht="18.75">
      <c r="A8" s="34" t="s">
        <v>78</v>
      </c>
      <c r="B8" s="35" t="str">
        <f>'1'!B7</f>
        <v xml:space="preserve"> 5-20</v>
      </c>
      <c r="C8" s="35" t="str">
        <f>'1'!C7</f>
        <v>16-20</v>
      </c>
      <c r="D8" s="35" t="str">
        <f>'1'!D7</f>
        <v>26 - 35</v>
      </c>
      <c r="E8" s="35" t="str">
        <f>'1'!E7</f>
        <v>31 - 40</v>
      </c>
      <c r="F8" s="12"/>
      <c r="G8" s="12"/>
      <c r="H8" s="278" t="s">
        <v>36</v>
      </c>
      <c r="I8" s="278"/>
      <c r="J8" s="29">
        <f>'1 четверть'!$P$20</f>
        <v>0</v>
      </c>
      <c r="K8" s="29">
        <f>'2 четверть'!$P$20</f>
        <v>0</v>
      </c>
      <c r="L8" s="29">
        <f>'3 четверть'!$P$20</f>
        <v>0</v>
      </c>
      <c r="M8" s="29">
        <f>'конец года'!$P$20</f>
        <v>0</v>
      </c>
    </row>
    <row r="9" spans="1:14" ht="18.75">
      <c r="A9" s="34" t="s">
        <v>90</v>
      </c>
      <c r="B9" s="24">
        <f>'1 четверть'!$C$20</f>
        <v>0</v>
      </c>
      <c r="C9" s="24">
        <f>'2 четверть'!$C$20</f>
        <v>0</v>
      </c>
      <c r="D9" s="126">
        <f>'3 четверть'!$C$20</f>
        <v>0</v>
      </c>
      <c r="E9" s="123">
        <f>'конец года'!$C$20</f>
        <v>0</v>
      </c>
      <c r="F9" s="12"/>
      <c r="G9" s="12"/>
      <c r="H9" s="278" t="s">
        <v>38</v>
      </c>
      <c r="I9" s="278"/>
      <c r="J9" s="29">
        <f>'1 четверть'!$O$20</f>
        <v>0</v>
      </c>
      <c r="K9" s="29">
        <f>'2 четверть'!$O$20</f>
        <v>0</v>
      </c>
      <c r="L9" s="29">
        <f>'3 четверть'!$O$20</f>
        <v>0</v>
      </c>
      <c r="M9" s="29">
        <f>'конец года'!$O$20</f>
        <v>0</v>
      </c>
    </row>
    <row r="10" spans="1:14" ht="18.75">
      <c r="A10" s="36" t="s">
        <v>92</v>
      </c>
      <c r="B10" s="136" t="str">
        <f>'1 четверть'!$Z$20</f>
        <v/>
      </c>
      <c r="C10" s="136" t="str">
        <f>'2 четверть'!$Z$20</f>
        <v/>
      </c>
      <c r="D10" s="136" t="str">
        <f>'3 четверть'!$Z$20</f>
        <v/>
      </c>
      <c r="E10" s="137" t="str">
        <f>'конец года'!$Z$20</f>
        <v/>
      </c>
      <c r="F10" s="12"/>
      <c r="G10" s="12"/>
      <c r="H10" s="278" t="s">
        <v>39</v>
      </c>
      <c r="I10" s="278"/>
      <c r="J10" s="29">
        <f>'1 четверть'!$N$20</f>
        <v>0</v>
      </c>
      <c r="K10" s="29">
        <f>'2 четверть'!$N$20</f>
        <v>0</v>
      </c>
      <c r="L10" s="29">
        <f>'3 четверть'!$N$20</f>
        <v>0</v>
      </c>
      <c r="M10" s="29">
        <f>'конец года'!$N$20</f>
        <v>0</v>
      </c>
    </row>
    <row r="11" spans="1:14" ht="18.75">
      <c r="A11" s="12"/>
      <c r="B11" s="12"/>
      <c r="C11" s="12"/>
      <c r="D11" s="12"/>
      <c r="E11" s="12"/>
      <c r="F11" s="12"/>
      <c r="G11" s="12"/>
      <c r="H11" s="278" t="s">
        <v>40</v>
      </c>
      <c r="I11" s="278"/>
      <c r="J11" s="29">
        <f>'1 четверть'!$M$20</f>
        <v>0</v>
      </c>
      <c r="K11" s="29">
        <f>'2 четверть'!$M$20</f>
        <v>0</v>
      </c>
      <c r="L11" s="29">
        <f>'3 четверть'!$M$20</f>
        <v>0</v>
      </c>
      <c r="M11" s="29">
        <f>'конец года'!$M$20</f>
        <v>0</v>
      </c>
    </row>
    <row r="12" spans="1:14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</row>
    <row r="13" spans="1:14" ht="18">
      <c r="A13" s="12"/>
      <c r="B13" s="12"/>
      <c r="C13" s="12"/>
      <c r="D13" s="12"/>
      <c r="E13" s="12"/>
      <c r="F13" s="12"/>
      <c r="G13" s="12"/>
      <c r="H13" s="37" t="s">
        <v>77</v>
      </c>
      <c r="I13" s="37"/>
      <c r="J13" s="37"/>
      <c r="K13" s="12"/>
      <c r="L13" s="12"/>
      <c r="M13" s="12"/>
    </row>
    <row r="14" spans="1:14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</row>
    <row r="15" spans="1:14" ht="15.75">
      <c r="A15" s="12"/>
      <c r="B15" s="12"/>
      <c r="C15" s="12"/>
      <c r="D15" s="12"/>
      <c r="E15" s="12"/>
      <c r="F15" s="12"/>
      <c r="G15" s="12"/>
      <c r="H15" s="12"/>
      <c r="I15" s="12"/>
      <c r="J15" s="38" t="s">
        <v>65</v>
      </c>
      <c r="K15" s="38" t="s">
        <v>66</v>
      </c>
      <c r="L15" s="38" t="s">
        <v>67</v>
      </c>
      <c r="M15" s="38" t="s">
        <v>68</v>
      </c>
    </row>
    <row r="16" spans="1:14" ht="18.75">
      <c r="A16" s="12"/>
      <c r="B16" s="12"/>
      <c r="C16" s="12"/>
      <c r="D16" s="12"/>
      <c r="E16" s="12"/>
      <c r="F16" s="12"/>
      <c r="G16" s="12"/>
      <c r="H16" s="283" t="s">
        <v>91</v>
      </c>
      <c r="I16" s="283"/>
      <c r="J16" s="24" t="str">
        <f>'1 четверть'!$Y$20</f>
        <v/>
      </c>
      <c r="K16" s="24" t="str">
        <f>'2 четверть'!$Y$20</f>
        <v/>
      </c>
      <c r="L16" s="24" t="str">
        <f>'3 четверть'!$Y$20</f>
        <v/>
      </c>
      <c r="M16" s="24" t="str">
        <f>'конец года'!$Y$20</f>
        <v/>
      </c>
    </row>
    <row r="17" spans="1:1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ht="18.75">
      <c r="A18" s="12"/>
      <c r="B18" s="12"/>
      <c r="C18" s="12"/>
      <c r="D18" s="12"/>
      <c r="E18" s="12"/>
      <c r="F18" s="12"/>
      <c r="G18" s="12"/>
      <c r="H18" s="37" t="s">
        <v>83</v>
      </c>
      <c r="I18" s="39"/>
      <c r="J18" s="39"/>
      <c r="K18" s="39"/>
      <c r="L18" s="12"/>
      <c r="M18" s="12"/>
    </row>
    <row r="19" spans="1:1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</row>
    <row r="20" spans="1:13" ht="15.75">
      <c r="A20" s="12"/>
      <c r="B20" s="12"/>
      <c r="C20" s="12"/>
      <c r="D20" s="12"/>
      <c r="E20" s="12"/>
      <c r="F20" s="12"/>
      <c r="G20" s="12"/>
      <c r="H20" s="12"/>
      <c r="I20" s="12"/>
      <c r="J20" s="38" t="s">
        <v>65</v>
      </c>
      <c r="K20" s="38" t="s">
        <v>66</v>
      </c>
      <c r="L20" s="38" t="s">
        <v>67</v>
      </c>
      <c r="M20" s="38" t="s">
        <v>68</v>
      </c>
    </row>
    <row r="21" spans="1:13" ht="18.75">
      <c r="A21" s="12"/>
      <c r="B21" s="12"/>
      <c r="C21" s="12"/>
      <c r="D21" s="12"/>
      <c r="E21" s="12"/>
      <c r="F21" s="12"/>
      <c r="G21" s="12"/>
      <c r="H21" s="281" t="s">
        <v>17</v>
      </c>
      <c r="I21" s="282"/>
      <c r="J21" s="41">
        <f>'1 четверть'!$R$20</f>
        <v>0</v>
      </c>
      <c r="K21" s="41">
        <f>'2 четверть'!$R$20</f>
        <v>0</v>
      </c>
      <c r="L21" s="41">
        <f>'3 четверть'!$R$20</f>
        <v>0</v>
      </c>
      <c r="M21" s="41">
        <f>'конец года'!$R$20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56</v>
      </c>
      <c r="I22" s="278"/>
      <c r="J22" s="24">
        <f>'1 четверть'!$S$20</f>
        <v>0</v>
      </c>
      <c r="K22" s="24">
        <f>'2 четверть'!$S$20</f>
        <v>0</v>
      </c>
      <c r="L22" s="24">
        <f>'3 четверть'!$S$20</f>
        <v>0</v>
      </c>
      <c r="M22" s="24">
        <f>'конец года'!$S$20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57</v>
      </c>
      <c r="I23" s="278"/>
      <c r="J23" s="24">
        <f>'1 четверть'!$T$20</f>
        <v>0</v>
      </c>
      <c r="K23" s="24">
        <f>'2 четверть'!$T$20</f>
        <v>0</v>
      </c>
      <c r="L23" s="24">
        <f>'3 четверть'!$T$20</f>
        <v>0</v>
      </c>
      <c r="M23" s="24">
        <f>'конец года'!$T$20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58</v>
      </c>
      <c r="I24" s="278"/>
      <c r="J24" s="24">
        <f>'1 четверть'!$U$20</f>
        <v>0</v>
      </c>
      <c r="K24" s="24">
        <f>'2 четверть'!$U$20</f>
        <v>0</v>
      </c>
      <c r="L24" s="24">
        <f>'3 четверть'!$U$20</f>
        <v>0</v>
      </c>
      <c r="M24" s="24">
        <f>'конец года'!$U$20</f>
        <v>0</v>
      </c>
    </row>
    <row r="25" spans="1:13" ht="18.75">
      <c r="A25" s="287" t="str">
        <f>IF(E9="","","По итогам проверки техники чтения ученик с нормой")</f>
        <v>По итогам проверки техники чтения ученик с нормой</v>
      </c>
      <c r="B25" s="287"/>
      <c r="C25" s="287"/>
      <c r="D25" s="287"/>
      <c r="E25" s="287"/>
      <c r="F25" s="287"/>
      <c r="G25" s="12"/>
      <c r="H25" s="278" t="s">
        <v>59</v>
      </c>
      <c r="I25" s="278"/>
      <c r="J25" s="24">
        <f>'1 четверть'!$V$20</f>
        <v>0</v>
      </c>
      <c r="K25" s="24">
        <f>'2 четверть'!$V$20</f>
        <v>0</v>
      </c>
      <c r="L25" s="24">
        <f>'3 четверть'!$V$20</f>
        <v>0</v>
      </c>
      <c r="M25" s="24">
        <f>'конец года'!$V$20</f>
        <v>0</v>
      </c>
    </row>
    <row r="26" spans="1:13" ht="15.75">
      <c r="A26" s="12"/>
      <c r="B26" s="292" t="b">
        <f>IF(E10="+","справился на базовом уровне.",IF(E10="!","справился на повышенном уровне.",IF(E10="-","не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</row>
    <row r="27" spans="1:1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>
      <c r="A28" s="286" t="b">
        <f>IF(E10="!",Лист7!B53,IF(B26="справился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</row>
    <row r="29" spans="1:13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</row>
    <row r="36" spans="1:13" ht="15" customHeight="1">
      <c r="A36" s="286"/>
      <c r="B36" s="286"/>
      <c r="C36" s="286"/>
      <c r="D36" s="286"/>
      <c r="E36" s="286"/>
      <c r="F36" s="286"/>
      <c r="G36" s="12"/>
      <c r="H36" s="12"/>
      <c r="I36" s="12"/>
      <c r="J36" s="12"/>
      <c r="K36" s="12"/>
      <c r="L36" s="12"/>
      <c r="M36" s="12"/>
    </row>
    <row r="37" spans="1:13" ht="15" customHeight="1">
      <c r="A37" s="143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</row>
  </sheetData>
  <sheetProtection password="C7B7" sheet="1" objects="1" scenarios="1" pivotTables="0"/>
  <protectedRanges>
    <protectedRange sqref="H7:M11" name="Диапазон5_1_1_1_1"/>
    <protectedRange sqref="H22:M25" name="Диапазон5_3"/>
  </protectedRanges>
  <mergeCells count="18">
    <mergeCell ref="A28:F36"/>
    <mergeCell ref="B5:F5"/>
    <mergeCell ref="E3:K3"/>
    <mergeCell ref="B26:E26"/>
    <mergeCell ref="C1:N2"/>
    <mergeCell ref="H9:I9"/>
    <mergeCell ref="H25:I25"/>
    <mergeCell ref="H10:I10"/>
    <mergeCell ref="H11:I11"/>
    <mergeCell ref="H16:I16"/>
    <mergeCell ref="H21:I21"/>
    <mergeCell ref="H22:I22"/>
    <mergeCell ref="H5:K5"/>
    <mergeCell ref="A25:F25"/>
    <mergeCell ref="H7:I7"/>
    <mergeCell ref="H8:I8"/>
    <mergeCell ref="H24:I24"/>
    <mergeCell ref="H23:I23"/>
  </mergeCells>
  <conditionalFormatting sqref="B10:E10">
    <cfRule type="cellIs" dxfId="335" priority="8" operator="equal">
      <formula>"-"</formula>
    </cfRule>
    <cfRule type="cellIs" dxfId="334" priority="9" operator="equal">
      <formula>"+"</formula>
    </cfRule>
    <cfRule type="cellIs" dxfId="333" priority="10" operator="equal">
      <formula>"!"</formula>
    </cfRule>
    <cfRule type="cellIs" dxfId="332" priority="18" operator="equal">
      <formula>2</formula>
    </cfRule>
    <cfRule type="cellIs" dxfId="331" priority="19" operator="equal">
      <formula>3</formula>
    </cfRule>
    <cfRule type="cellIs" dxfId="330" priority="20" operator="equal">
      <formula>4</formula>
    </cfRule>
    <cfRule type="cellIs" dxfId="329" priority="21" operator="equal">
      <formula>5</formula>
    </cfRule>
  </conditionalFormatting>
  <conditionalFormatting sqref="J7:M11 J21:M25 J16:M16">
    <cfRule type="cellIs" dxfId="328" priority="17" operator="equal">
      <formula>0</formula>
    </cfRule>
  </conditionalFormatting>
  <conditionalFormatting sqref="B26">
    <cfRule type="cellIs" dxfId="327" priority="4" operator="equal">
      <formula>"не справился."</formula>
    </cfRule>
    <cfRule type="cellIs" dxfId="326" priority="5" operator="equal">
      <formula>"справился."</formula>
    </cfRule>
    <cfRule type="containsText" dxfId="325" priority="6" operator="containsText" text="ложь">
      <formula>NOT(ISERROR(SEARCH("ложь",B26)))</formula>
    </cfRule>
  </conditionalFormatting>
  <conditionalFormatting sqref="A28:F36">
    <cfRule type="containsText" dxfId="324" priority="3" operator="containsText" text="ложь">
      <formula>NOT(ISERROR(SEARCH("ложь",A28)))</formula>
    </cfRule>
  </conditionalFormatting>
  <conditionalFormatting sqref="B26:E26">
    <cfRule type="containsText" dxfId="323" priority="2" operator="containsText" text="справился на повышенном уровне.">
      <formula>NOT(ISERROR(SEARCH("справился на повышенном уровне.",B26)))</formula>
    </cfRule>
    <cfRule type="containsText" dxfId="322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7030A0"/>
  </sheetPr>
  <dimension ref="A1:N39"/>
  <sheetViews>
    <sheetView topLeftCell="A5" workbookViewId="0">
      <selection activeCell="A27" sqref="A27:F35"/>
    </sheetView>
  </sheetViews>
  <sheetFormatPr defaultRowHeight="15"/>
  <cols>
    <col min="2" max="2" width="13.85546875" customWidth="1"/>
    <col min="3" max="3" width="12.28515625" customWidth="1"/>
    <col min="4" max="4" width="11.7109375" customWidth="1"/>
    <col min="5" max="5" width="12.5703125" customWidth="1"/>
    <col min="9" max="9" width="11.28515625" customWidth="1"/>
    <col min="10" max="10" width="13.140625" customWidth="1"/>
    <col min="11" max="11" width="11.85546875" customWidth="1"/>
    <col min="12" max="13" width="12.7109375" customWidth="1"/>
  </cols>
  <sheetData>
    <row r="1" spans="1:14" ht="51.7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7">
      <c r="E2" s="294">
        <f>'1 четверть'!$B$21</f>
        <v>0</v>
      </c>
      <c r="F2" s="294"/>
      <c r="G2" s="294"/>
      <c r="H2" s="294"/>
      <c r="I2" s="294"/>
      <c r="J2" s="294"/>
      <c r="K2" s="294"/>
      <c r="L2" s="294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четверть'!$Q$21</f>
        <v>0</v>
      </c>
      <c r="K6" s="33">
        <f>'2 четверть'!$Q$21</f>
        <v>0</v>
      </c>
      <c r="L6" s="33">
        <f>'3 четверть'!$Q$21</f>
        <v>0</v>
      </c>
      <c r="M6" s="33">
        <f>'конец года'!$Q$21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133">
        <f>'1 четверть'!$P$21</f>
        <v>0</v>
      </c>
      <c r="K7" s="133">
        <f>'2 четверть'!$P$21</f>
        <v>0</v>
      </c>
      <c r="L7" s="133">
        <f>'3 четверть'!$P$21</f>
        <v>0</v>
      </c>
      <c r="M7" s="133">
        <f>'конец года'!$P$21</f>
        <v>0</v>
      </c>
      <c r="N7" s="12"/>
    </row>
    <row r="8" spans="1:14" ht="18.75">
      <c r="A8" s="34" t="s">
        <v>90</v>
      </c>
      <c r="B8" s="24">
        <f>'1 четверть'!$C$21</f>
        <v>0</v>
      </c>
      <c r="C8" s="24">
        <f>'2 четверть'!$C$21</f>
        <v>0</v>
      </c>
      <c r="D8" s="126">
        <f>'3 четверть'!$C$21</f>
        <v>0</v>
      </c>
      <c r="E8" s="123">
        <f>'конец года'!$C$21</f>
        <v>0</v>
      </c>
      <c r="F8" s="12"/>
      <c r="G8" s="12"/>
      <c r="H8" s="278" t="s">
        <v>38</v>
      </c>
      <c r="I8" s="278"/>
      <c r="J8" s="133">
        <f>'1 четверть'!$O$21</f>
        <v>0</v>
      </c>
      <c r="K8" s="133">
        <f>'2 четверть'!$O$21</f>
        <v>0</v>
      </c>
      <c r="L8" s="133">
        <f>'3 четверть'!$O$21</f>
        <v>0</v>
      </c>
      <c r="M8" s="133">
        <f>'конец года'!$O$21</f>
        <v>0</v>
      </c>
      <c r="N8" s="12"/>
    </row>
    <row r="9" spans="1:14" ht="18.75">
      <c r="A9" s="36" t="s">
        <v>92</v>
      </c>
      <c r="B9" s="136" t="str">
        <f>'1 четверть'!$Z$21</f>
        <v/>
      </c>
      <c r="C9" s="136" t="str">
        <f>'2 четверть'!$Z$21</f>
        <v/>
      </c>
      <c r="D9" s="136" t="str">
        <f>'3 четверть'!$Z$21</f>
        <v/>
      </c>
      <c r="E9" s="137" t="str">
        <f>'конец года'!$Z$21</f>
        <v/>
      </c>
      <c r="F9" s="12"/>
      <c r="G9" s="12"/>
      <c r="H9" s="278" t="s">
        <v>39</v>
      </c>
      <c r="I9" s="278"/>
      <c r="J9" s="133">
        <f>'1 четверть'!$N$21</f>
        <v>0</v>
      </c>
      <c r="K9" s="133">
        <f>'2 четверть'!$N$21</f>
        <v>0</v>
      </c>
      <c r="L9" s="133">
        <f>'3 четверть'!$N$21</f>
        <v>0</v>
      </c>
      <c r="M9" s="133">
        <f>'конец года'!$N$21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133">
        <f>'1 четверть'!$M$21</f>
        <v>0</v>
      </c>
      <c r="K10" s="133">
        <f>'2 четверть'!$M$21</f>
        <v>0</v>
      </c>
      <c r="L10" s="133">
        <f>'3 четверть'!$M$21</f>
        <v>0</v>
      </c>
      <c r="M10" s="133">
        <f>'конец года'!$M$21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четверть'!$Y$21</f>
        <v/>
      </c>
      <c r="K15" s="24" t="str">
        <f>'2 четверть'!$Y$21</f>
        <v/>
      </c>
      <c r="L15" s="24" t="str">
        <f>'3 четверть'!$Y$21</f>
        <v/>
      </c>
      <c r="M15" s="24" t="str">
        <f>'конец года'!$Y$21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четверть'!$R$21</f>
        <v>0</v>
      </c>
      <c r="K20" s="41">
        <f>'2 четверть'!$R$21</f>
        <v>0</v>
      </c>
      <c r="L20" s="41">
        <f>'3 четверть'!$R$21</f>
        <v>0</v>
      </c>
      <c r="M20" s="41">
        <f>'конец года'!$R$21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четверть'!$S$21</f>
        <v>0</v>
      </c>
      <c r="K21" s="24">
        <f>'2 четверть'!$S$21</f>
        <v>0</v>
      </c>
      <c r="L21" s="24">
        <f>'3 четверть'!$S$21</f>
        <v>0</v>
      </c>
      <c r="M21" s="24">
        <f>'конец года'!$S$21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четверть'!$T$21</f>
        <v>0</v>
      </c>
      <c r="K22" s="24">
        <f>'2 четверть'!$T$21</f>
        <v>0</v>
      </c>
      <c r="L22" s="24">
        <f>'3 четверть'!$T$21</f>
        <v>0</v>
      </c>
      <c r="M22" s="24">
        <f>'конец года'!$T$21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четверть'!$U$21</f>
        <v>0</v>
      </c>
      <c r="K23" s="24">
        <f>'2 четверть'!$U$21</f>
        <v>0</v>
      </c>
      <c r="L23" s="24">
        <f>'3 четверть'!$U$21</f>
        <v>0</v>
      </c>
      <c r="M23" s="24">
        <f>'конец года'!$U$21</f>
        <v>0</v>
      </c>
      <c r="N23" s="12"/>
    </row>
    <row r="24" spans="1:14" ht="18.75">
      <c r="A24" s="287" t="str">
        <f>IF(E9="","","По итогам проверки техники чтения ученик с нормой")</f>
        <v/>
      </c>
      <c r="B24" s="287"/>
      <c r="C24" s="287"/>
      <c r="D24" s="287"/>
      <c r="E24" s="287"/>
      <c r="F24" s="287"/>
      <c r="G24" s="12"/>
      <c r="H24" s="278" t="s">
        <v>59</v>
      </c>
      <c r="I24" s="278"/>
      <c r="J24" s="24">
        <f>'1 четверть'!$V$21</f>
        <v>0</v>
      </c>
      <c r="K24" s="24">
        <f>'2 четверть'!$V$21</f>
        <v>0</v>
      </c>
      <c r="L24" s="24">
        <f>'3 четверть'!$V$21</f>
        <v>0</v>
      </c>
      <c r="M24" s="24">
        <f>'конец года'!$V$21</f>
        <v>0</v>
      </c>
      <c r="N24" s="12"/>
    </row>
    <row r="25" spans="1:14" ht="15.75">
      <c r="A25" s="12"/>
      <c r="B25" s="292" t="b">
        <f>IF(E9="+","справился на базовом уровне.",IF(E9="!","справился на повышенном уровне.",IF(E9="-","не справился.")))</f>
        <v>0</v>
      </c>
      <c r="C25" s="292"/>
      <c r="D25" s="292"/>
      <c r="E25" s="292"/>
      <c r="F25" s="12"/>
      <c r="G25" s="12"/>
      <c r="H25" s="12"/>
      <c r="I25" s="12"/>
      <c r="J25" s="12"/>
      <c r="K25" s="12"/>
      <c r="L25" s="12"/>
      <c r="M25" s="12"/>
      <c r="N25" s="12"/>
    </row>
    <row r="26" spans="1:14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>
      <c r="A27" s="286" t="b">
        <f>IF(E9="!",Лист7!B53,IF(B25="справился на базовом уровне.",Лист7!B46,IF(B25="не справился.",Лист7!B50)))</f>
        <v>0</v>
      </c>
      <c r="B27" s="286"/>
      <c r="C27" s="286"/>
      <c r="D27" s="286"/>
      <c r="E27" s="286"/>
      <c r="F27" s="286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/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143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  <c r="N36" s="12"/>
    </row>
    <row r="37" spans="1:14" ht="15" customHeight="1">
      <c r="A37" s="143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  <c r="N37" s="12"/>
    </row>
    <row r="38" spans="1:1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7B7" sheet="1" objects="1" scenarios="1" pivotTables="0"/>
  <protectedRanges>
    <protectedRange sqref="H6:M10" name="Диапазон5_1_1_1_1_1"/>
    <protectedRange sqref="H21:M24" name="Диапазон5_3"/>
  </protectedRanges>
  <mergeCells count="18">
    <mergeCell ref="B25:E25"/>
    <mergeCell ref="B4:F4"/>
    <mergeCell ref="E2:L2"/>
    <mergeCell ref="A1:M1"/>
    <mergeCell ref="A24:F24"/>
    <mergeCell ref="A27:F35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  <mergeCell ref="H8:I8"/>
  </mergeCells>
  <conditionalFormatting sqref="B9:E9">
    <cfRule type="cellIs" dxfId="321" priority="8" operator="equal">
      <formula>"-"</formula>
    </cfRule>
    <cfRule type="cellIs" dxfId="320" priority="9" operator="equal">
      <formula>"+"</formula>
    </cfRule>
    <cfRule type="cellIs" dxfId="319" priority="10" operator="equal">
      <formula>"!"</formula>
    </cfRule>
    <cfRule type="cellIs" dxfId="318" priority="18" operator="equal">
      <formula>2</formula>
    </cfRule>
    <cfRule type="cellIs" dxfId="317" priority="19" operator="equal">
      <formula>3</formula>
    </cfRule>
    <cfRule type="cellIs" dxfId="316" priority="20" operator="equal">
      <formula>4</formula>
    </cfRule>
    <cfRule type="cellIs" dxfId="315" priority="21" operator="equal">
      <formula>5</formula>
    </cfRule>
  </conditionalFormatting>
  <conditionalFormatting sqref="J6:M10 J20:M24 J15:M15">
    <cfRule type="cellIs" dxfId="314" priority="17" operator="equal">
      <formula>0</formula>
    </cfRule>
  </conditionalFormatting>
  <conditionalFormatting sqref="B25">
    <cfRule type="cellIs" dxfId="313" priority="4" operator="equal">
      <formula>"не справился."</formula>
    </cfRule>
    <cfRule type="cellIs" dxfId="312" priority="5" operator="equal">
      <formula>"справился."</formula>
    </cfRule>
    <cfRule type="containsText" dxfId="311" priority="6" operator="containsText" text="ложь">
      <formula>NOT(ISERROR(SEARCH("ложь",B25)))</formula>
    </cfRule>
  </conditionalFormatting>
  <conditionalFormatting sqref="A27:F35">
    <cfRule type="containsText" dxfId="310" priority="3" operator="containsText" text="ложь">
      <formula>NOT(ISERROR(SEARCH("ложь",A27)))</formula>
    </cfRule>
  </conditionalFormatting>
  <conditionalFormatting sqref="B25:E25">
    <cfRule type="containsText" dxfId="309" priority="2" operator="containsText" text="справился на повышенном уровне.">
      <formula>NOT(ISERROR(SEARCH("справился на повышенном уровне.",B25)))</formula>
    </cfRule>
    <cfRule type="containsText" dxfId="308" priority="1" operator="containsText" text="справился на базовом уровне.">
      <formula>NOT(ISERROR(SEARCH("справился на базовом уровне.",B25)))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7030A0"/>
  </sheetPr>
  <dimension ref="A1:N39"/>
  <sheetViews>
    <sheetView topLeftCell="A6" workbookViewId="0">
      <selection activeCell="A38" sqref="A38"/>
    </sheetView>
  </sheetViews>
  <sheetFormatPr defaultRowHeight="15"/>
  <cols>
    <col min="2" max="2" width="13.42578125" customWidth="1"/>
    <col min="3" max="3" width="13.7109375" customWidth="1"/>
    <col min="4" max="4" width="11.28515625" customWidth="1"/>
    <col min="5" max="5" width="13.28515625" customWidth="1"/>
    <col min="10" max="10" width="13.140625" customWidth="1"/>
    <col min="11" max="12" width="12.140625" customWidth="1"/>
    <col min="13" max="13" width="11.7109375" customWidth="1"/>
  </cols>
  <sheetData>
    <row r="1" spans="1:14" ht="53.2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7">
      <c r="E2" s="294">
        <f>'1 четверть'!$B$22</f>
        <v>0</v>
      </c>
      <c r="F2" s="294"/>
      <c r="G2" s="294"/>
      <c r="H2" s="294"/>
      <c r="I2" s="294"/>
      <c r="J2" s="294"/>
      <c r="K2" s="294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четверть'!$Q$22</f>
        <v>0</v>
      </c>
      <c r="K6" s="33">
        <f>'2 четверть'!$Q$22</f>
        <v>0</v>
      </c>
      <c r="L6" s="33">
        <f>'3 четверть'!$Q$22</f>
        <v>0</v>
      </c>
      <c r="M6" s="33">
        <f>'конец года'!$Q$22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четверть'!$P$22</f>
        <v>0</v>
      </c>
      <c r="K7" s="29">
        <f>'2 четверть'!$P$22</f>
        <v>0</v>
      </c>
      <c r="L7" s="29">
        <f>'3 четверть'!$P$22</f>
        <v>0</v>
      </c>
      <c r="M7" s="29">
        <f>'конец года'!$P$22</f>
        <v>0</v>
      </c>
      <c r="N7" s="12"/>
    </row>
    <row r="8" spans="1:14" ht="18.75">
      <c r="A8" s="34" t="s">
        <v>90</v>
      </c>
      <c r="B8" s="24">
        <f>'1 четверть'!$C$22</f>
        <v>0</v>
      </c>
      <c r="C8" s="24">
        <f>'2 четверть'!$C$22</f>
        <v>0</v>
      </c>
      <c r="D8" s="126">
        <f>'3 четверть'!$C$22</f>
        <v>0</v>
      </c>
      <c r="E8" s="123">
        <f>'конец года'!$C$22</f>
        <v>0</v>
      </c>
      <c r="F8" s="12"/>
      <c r="G8" s="12"/>
      <c r="H8" s="278" t="s">
        <v>38</v>
      </c>
      <c r="I8" s="278"/>
      <c r="J8" s="29">
        <f>'1 четверть'!$O$22</f>
        <v>0</v>
      </c>
      <c r="K8" s="29">
        <f>'2 четверть'!$O$22</f>
        <v>0</v>
      </c>
      <c r="L8" s="29">
        <f>'3 четверть'!$O$22</f>
        <v>0</v>
      </c>
      <c r="M8" s="29">
        <f>'конец года'!$O$22</f>
        <v>0</v>
      </c>
      <c r="N8" s="12"/>
    </row>
    <row r="9" spans="1:14" ht="18.75">
      <c r="A9" s="36" t="s">
        <v>92</v>
      </c>
      <c r="B9" s="136" t="str">
        <f>'1 четверть'!$Z$22</f>
        <v/>
      </c>
      <c r="C9" s="136" t="str">
        <f>'2 четверть'!$Z$22</f>
        <v/>
      </c>
      <c r="D9" s="136" t="str">
        <f>'3 четверть'!$Z$22</f>
        <v/>
      </c>
      <c r="E9" s="137" t="str">
        <f>'конец года'!$Z$22</f>
        <v/>
      </c>
      <c r="F9" s="12"/>
      <c r="G9" s="12"/>
      <c r="H9" s="278" t="s">
        <v>39</v>
      </c>
      <c r="I9" s="278"/>
      <c r="J9" s="29">
        <f>'1 четверть'!$N$22</f>
        <v>0</v>
      </c>
      <c r="K9" s="29">
        <f>'2 четверть'!$N$22</f>
        <v>0</v>
      </c>
      <c r="L9" s="29">
        <f>'3 четверть'!$N$22</f>
        <v>0</v>
      </c>
      <c r="M9" s="29">
        <f>'конец года'!$N$22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четверть'!$M$22</f>
        <v>0</v>
      </c>
      <c r="K10" s="29">
        <f>'2 четверть'!$M$22</f>
        <v>0</v>
      </c>
      <c r="L10" s="29">
        <f>'3 четверть'!$M$22</f>
        <v>0</v>
      </c>
      <c r="M10" s="29">
        <f>'конец года'!$M$22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четверть'!$Y$22</f>
        <v/>
      </c>
      <c r="K15" s="24" t="str">
        <f>'2 четверть'!$Y$22</f>
        <v/>
      </c>
      <c r="L15" s="24" t="str">
        <f>'3 четверть'!$Y$22</f>
        <v/>
      </c>
      <c r="M15" s="24" t="str">
        <f>'конец года'!$Y$22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четверть'!$R$22</f>
        <v>0</v>
      </c>
      <c r="K20" s="41">
        <f>'2 четверть'!$R$22</f>
        <v>0</v>
      </c>
      <c r="L20" s="41">
        <f>'3 четверть'!$R$22</f>
        <v>0</v>
      </c>
      <c r="M20" s="41">
        <f>'конец года'!$R$22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четверть'!$S$22</f>
        <v>0</v>
      </c>
      <c r="K21" s="24">
        <f>'2 четверть'!$S$22</f>
        <v>0</v>
      </c>
      <c r="L21" s="24">
        <f>'3 четверть'!$S$22</f>
        <v>0</v>
      </c>
      <c r="M21" s="24">
        <f>'конец года'!$S$22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четверть'!$T$22</f>
        <v>0</v>
      </c>
      <c r="K22" s="24">
        <f>'2 четверть'!$T$22</f>
        <v>0</v>
      </c>
      <c r="L22" s="24">
        <f>'3 четверть'!$T$22</f>
        <v>0</v>
      </c>
      <c r="M22" s="24">
        <f>'конец года'!$T$22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четверть'!$U$22</f>
        <v>0</v>
      </c>
      <c r="K23" s="24">
        <f>'2 четверть'!$U$22</f>
        <v>0</v>
      </c>
      <c r="L23" s="24">
        <f>'3 четверть'!$U$22</f>
        <v>0</v>
      </c>
      <c r="M23" s="24">
        <f>'конец года'!$U$22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четверть'!$V$22</f>
        <v>0</v>
      </c>
      <c r="K24" s="24">
        <f>'2 четверть'!$V$22</f>
        <v>0</v>
      </c>
      <c r="L24" s="24">
        <f>'3 четверть'!$V$22</f>
        <v>0</v>
      </c>
      <c r="M24" s="24">
        <f>'конец года'!$V$22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286"/>
      <c r="B36" s="286"/>
      <c r="C36" s="286"/>
      <c r="D36" s="286"/>
      <c r="E36" s="286"/>
      <c r="F36" s="286"/>
      <c r="G36" s="12"/>
      <c r="H36" s="12"/>
      <c r="I36" s="12"/>
      <c r="J36" s="12"/>
      <c r="K36" s="12"/>
      <c r="L36" s="12"/>
      <c r="M36" s="12"/>
      <c r="N36" s="12"/>
    </row>
    <row r="37" spans="1:14" ht="15" customHeight="1">
      <c r="A37" s="286"/>
      <c r="B37" s="286"/>
      <c r="C37" s="286"/>
      <c r="D37" s="286"/>
      <c r="E37" s="286"/>
      <c r="F37" s="286"/>
      <c r="G37" s="12"/>
      <c r="H37" s="12"/>
      <c r="I37" s="12"/>
      <c r="J37" s="12"/>
      <c r="K37" s="12"/>
      <c r="L37" s="12"/>
      <c r="M37" s="12"/>
      <c r="N37" s="12"/>
    </row>
    <row r="38" spans="1:1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7B7" sheet="1" objects="1" scenarios="1" pivotTables="0"/>
  <protectedRanges>
    <protectedRange sqref="H6:M10" name="Диапазон5_1_1_1_1_1"/>
    <protectedRange sqref="H21:M24" name="Диапазон5_3"/>
  </protectedRanges>
  <mergeCells count="18">
    <mergeCell ref="A1:M1"/>
    <mergeCell ref="B4:F4"/>
    <mergeCell ref="E2:K2"/>
    <mergeCell ref="B26:E26"/>
    <mergeCell ref="A28:F37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A25:F25"/>
    <mergeCell ref="H22:I22"/>
    <mergeCell ref="H8:I8"/>
  </mergeCells>
  <conditionalFormatting sqref="B9:E9">
    <cfRule type="cellIs" dxfId="307" priority="8" operator="equal">
      <formula>"-"</formula>
    </cfRule>
    <cfRule type="cellIs" dxfId="306" priority="9" operator="equal">
      <formula>"+"</formula>
    </cfRule>
    <cfRule type="cellIs" dxfId="305" priority="10" operator="equal">
      <formula>"!"</formula>
    </cfRule>
    <cfRule type="cellIs" dxfId="304" priority="18" operator="equal">
      <formula>2</formula>
    </cfRule>
    <cfRule type="cellIs" dxfId="303" priority="19" operator="equal">
      <formula>3</formula>
    </cfRule>
    <cfRule type="cellIs" dxfId="302" priority="20" operator="equal">
      <formula>4</formula>
    </cfRule>
    <cfRule type="cellIs" dxfId="301" priority="21" operator="equal">
      <formula>5</formula>
    </cfRule>
  </conditionalFormatting>
  <conditionalFormatting sqref="J6:M10 J20:M24 J15:M15">
    <cfRule type="cellIs" dxfId="300" priority="17" operator="equal">
      <formula>0</formula>
    </cfRule>
  </conditionalFormatting>
  <conditionalFormatting sqref="B26">
    <cfRule type="cellIs" dxfId="299" priority="4" operator="equal">
      <formula>"не справился."</formula>
    </cfRule>
    <cfRule type="cellIs" dxfId="298" priority="5" operator="equal">
      <formula>"справился."</formula>
    </cfRule>
    <cfRule type="containsText" dxfId="297" priority="6" operator="containsText" text="ложь">
      <formula>NOT(ISERROR(SEARCH("ложь",B26)))</formula>
    </cfRule>
  </conditionalFormatting>
  <conditionalFormatting sqref="A28:F37">
    <cfRule type="containsText" dxfId="296" priority="3" operator="containsText" text="ложь">
      <formula>NOT(ISERROR(SEARCH("ложь",A28)))</formula>
    </cfRule>
  </conditionalFormatting>
  <conditionalFormatting sqref="B26:E26">
    <cfRule type="containsText" dxfId="295" priority="2" operator="containsText" text="справился на повышенном уровне.">
      <formula>NOT(ISERROR(SEARCH("справился на повышенном уровне.",B26)))</formula>
    </cfRule>
    <cfRule type="containsText" dxfId="294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7030A0"/>
  </sheetPr>
  <dimension ref="A1:O39"/>
  <sheetViews>
    <sheetView topLeftCell="A7" workbookViewId="0">
      <selection activeCell="H36" sqref="H36"/>
    </sheetView>
  </sheetViews>
  <sheetFormatPr defaultRowHeight="15"/>
  <cols>
    <col min="2" max="2" width="14.28515625" customWidth="1"/>
    <col min="3" max="3" width="12" customWidth="1"/>
    <col min="4" max="4" width="12.28515625" customWidth="1"/>
    <col min="5" max="5" width="13" customWidth="1"/>
    <col min="10" max="10" width="11.140625" customWidth="1"/>
    <col min="11" max="11" width="13.42578125" customWidth="1"/>
    <col min="12" max="12" width="11.140625" customWidth="1"/>
    <col min="13" max="13" width="11.28515625" customWidth="1"/>
    <col min="14" max="14" width="12.140625" customWidth="1"/>
  </cols>
  <sheetData>
    <row r="1" spans="1:15" ht="63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5" ht="27">
      <c r="E2" s="289">
        <f>'1 четверть'!$B$23</f>
        <v>0</v>
      </c>
      <c r="F2" s="289"/>
      <c r="G2" s="289"/>
      <c r="H2" s="289"/>
      <c r="I2" s="289"/>
      <c r="J2" s="289"/>
      <c r="K2" s="289"/>
    </row>
    <row r="4" spans="1:15" ht="18">
      <c r="A4" s="12"/>
      <c r="B4" s="279" t="s">
        <v>146</v>
      </c>
      <c r="C4" s="279"/>
      <c r="D4" s="279"/>
      <c r="E4" s="279"/>
      <c r="F4" s="279"/>
      <c r="G4" s="12"/>
      <c r="H4" s="12"/>
      <c r="I4" s="279" t="s">
        <v>24</v>
      </c>
      <c r="J4" s="279"/>
      <c r="K4" s="279"/>
      <c r="L4" s="279"/>
      <c r="M4" s="12"/>
      <c r="N4" s="12"/>
      <c r="O4" s="12"/>
    </row>
    <row r="5" spans="1:15" ht="15.75">
      <c r="A5" s="12"/>
      <c r="B5" s="12"/>
      <c r="C5" s="12"/>
      <c r="D5" s="12"/>
      <c r="E5" s="12"/>
      <c r="F5" s="12"/>
      <c r="G5" s="12"/>
      <c r="H5" s="12"/>
      <c r="I5" s="12"/>
      <c r="J5" s="12"/>
      <c r="K5" s="31" t="s">
        <v>65</v>
      </c>
      <c r="L5" s="31" t="s">
        <v>66</v>
      </c>
      <c r="M5" s="31" t="s">
        <v>67</v>
      </c>
      <c r="N5" s="31" t="s">
        <v>68</v>
      </c>
      <c r="O5" s="12"/>
    </row>
    <row r="6" spans="1:15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12"/>
      <c r="I6" s="280" t="s">
        <v>37</v>
      </c>
      <c r="J6" s="280"/>
      <c r="K6" s="33">
        <f>'1 четверть'!$Q$23</f>
        <v>0</v>
      </c>
      <c r="L6" s="33">
        <f>'2 четверть'!$Q$23</f>
        <v>0</v>
      </c>
      <c r="M6" s="33">
        <f>'3 четверть'!$Q$23</f>
        <v>0</v>
      </c>
      <c r="N6" s="33">
        <f>'конец года'!$Q$23</f>
        <v>0</v>
      </c>
      <c r="O6" s="12"/>
    </row>
    <row r="7" spans="1:15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12"/>
      <c r="I7" s="278" t="s">
        <v>36</v>
      </c>
      <c r="J7" s="278"/>
      <c r="K7" s="29">
        <f>'1 четверть'!$P$23</f>
        <v>0</v>
      </c>
      <c r="L7" s="29">
        <f>'2 четверть'!$P$23</f>
        <v>0</v>
      </c>
      <c r="M7" s="29">
        <f>'3 четверть'!$P$23</f>
        <v>0</v>
      </c>
      <c r="N7" s="29">
        <f>'конец года'!$P$23</f>
        <v>0</v>
      </c>
      <c r="O7" s="12"/>
    </row>
    <row r="8" spans="1:15" ht="18.75">
      <c r="A8" s="34" t="s">
        <v>90</v>
      </c>
      <c r="B8" s="24">
        <f>'1 четверть'!$C$23</f>
        <v>0</v>
      </c>
      <c r="C8" s="24">
        <f>'2 четверть'!$C$23</f>
        <v>0</v>
      </c>
      <c r="D8" s="126">
        <f>'3 четверть'!$C$23</f>
        <v>0</v>
      </c>
      <c r="E8" s="123">
        <f>'конец года'!$C$23</f>
        <v>0</v>
      </c>
      <c r="F8" s="12"/>
      <c r="G8" s="12"/>
      <c r="H8" s="12"/>
      <c r="I8" s="278" t="s">
        <v>38</v>
      </c>
      <c r="J8" s="278"/>
      <c r="K8" s="29">
        <f>'1 четверть'!$O$23</f>
        <v>0</v>
      </c>
      <c r="L8" s="29">
        <f>'2 четверть'!$O$23</f>
        <v>0</v>
      </c>
      <c r="M8" s="29">
        <f>'3 четверть'!$O$23</f>
        <v>0</v>
      </c>
      <c r="N8" s="29">
        <f>'конец года'!$O$23</f>
        <v>0</v>
      </c>
      <c r="O8" s="12"/>
    </row>
    <row r="9" spans="1:15" ht="18.75">
      <c r="A9" s="36" t="s">
        <v>92</v>
      </c>
      <c r="B9" s="136" t="str">
        <f>'1 четверть'!$Z$23</f>
        <v/>
      </c>
      <c r="C9" s="136" t="str">
        <f>'2 четверть'!$Z$23</f>
        <v/>
      </c>
      <c r="D9" s="136" t="str">
        <f>'3 четверть'!$Z$23</f>
        <v/>
      </c>
      <c r="E9" s="137" t="str">
        <f>'конец года'!$Z$23</f>
        <v/>
      </c>
      <c r="F9" s="12"/>
      <c r="G9" s="12"/>
      <c r="H9" s="12"/>
      <c r="I9" s="278" t="s">
        <v>39</v>
      </c>
      <c r="J9" s="278"/>
      <c r="K9" s="29">
        <f>'1 четверть'!$N$23</f>
        <v>0</v>
      </c>
      <c r="L9" s="29">
        <f>'2 четверть'!$N$23</f>
        <v>0</v>
      </c>
      <c r="M9" s="29">
        <f>'3 четверть'!$N$23</f>
        <v>0</v>
      </c>
      <c r="N9" s="29">
        <f>'конец года'!$N$23</f>
        <v>0</v>
      </c>
      <c r="O9" s="12"/>
    </row>
    <row r="10" spans="1:15" ht="18.75">
      <c r="A10" s="12"/>
      <c r="B10" s="12"/>
      <c r="C10" s="12"/>
      <c r="D10" s="12"/>
      <c r="E10" s="12"/>
      <c r="F10" s="12"/>
      <c r="G10" s="12"/>
      <c r="H10" s="12"/>
      <c r="I10" s="278" t="s">
        <v>40</v>
      </c>
      <c r="J10" s="278"/>
      <c r="K10" s="29">
        <f>'1 четверть'!$M$23</f>
        <v>0</v>
      </c>
      <c r="L10" s="29">
        <f>'2 четверть'!$M$23</f>
        <v>0</v>
      </c>
      <c r="M10" s="29">
        <f>'3 четверть'!$M$23</f>
        <v>0</v>
      </c>
      <c r="N10" s="29">
        <f>'конец года'!$M$23</f>
        <v>0</v>
      </c>
      <c r="O10" s="12"/>
    </row>
    <row r="11" spans="1:1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ht="18">
      <c r="A12" s="12"/>
      <c r="B12" s="12"/>
      <c r="C12" s="12"/>
      <c r="D12" s="12"/>
      <c r="E12" s="12"/>
      <c r="F12" s="12"/>
      <c r="G12" s="12"/>
      <c r="H12" s="12"/>
      <c r="I12" s="37" t="s">
        <v>77</v>
      </c>
      <c r="J12" s="37"/>
      <c r="K12" s="37"/>
      <c r="L12" s="12"/>
      <c r="M12" s="12"/>
      <c r="N12" s="12"/>
      <c r="O12" s="12"/>
    </row>
    <row r="13" spans="1:1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ht="15.7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38" t="s">
        <v>65</v>
      </c>
      <c r="L14" s="38" t="s">
        <v>66</v>
      </c>
      <c r="M14" s="38" t="s">
        <v>67</v>
      </c>
      <c r="N14" s="38" t="s">
        <v>68</v>
      </c>
      <c r="O14" s="12"/>
    </row>
    <row r="15" spans="1:15" ht="18.75">
      <c r="A15" s="12"/>
      <c r="B15" s="12"/>
      <c r="C15" s="12"/>
      <c r="D15" s="12"/>
      <c r="E15" s="12"/>
      <c r="F15" s="12"/>
      <c r="G15" s="12"/>
      <c r="H15" s="12"/>
      <c r="I15" s="283" t="s">
        <v>91</v>
      </c>
      <c r="J15" s="283"/>
      <c r="K15" s="24" t="str">
        <f>'1 четверть'!$Y$23</f>
        <v/>
      </c>
      <c r="L15" s="24" t="str">
        <f>'2 четверть'!$Y$23</f>
        <v/>
      </c>
      <c r="M15" s="24" t="str">
        <f>'3 четверть'!$Y$23</f>
        <v/>
      </c>
      <c r="N15" s="24" t="str">
        <f>'конец года'!$Y$23</f>
        <v/>
      </c>
      <c r="O15" s="12"/>
    </row>
    <row r="16" spans="1:1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8.75">
      <c r="A17" s="12"/>
      <c r="B17" s="12"/>
      <c r="C17" s="12"/>
      <c r="D17" s="12"/>
      <c r="E17" s="12"/>
      <c r="F17" s="12"/>
      <c r="G17" s="12"/>
      <c r="H17" s="12"/>
      <c r="I17" s="37" t="s">
        <v>83</v>
      </c>
      <c r="J17" s="39"/>
      <c r="K17" s="39"/>
      <c r="L17" s="39"/>
      <c r="M17" s="12"/>
      <c r="N17" s="12"/>
      <c r="O17" s="12"/>
    </row>
    <row r="18" spans="1:1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5.7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38" t="s">
        <v>65</v>
      </c>
      <c r="L19" s="38" t="s">
        <v>66</v>
      </c>
      <c r="M19" s="38" t="s">
        <v>67</v>
      </c>
      <c r="N19" s="38" t="s">
        <v>68</v>
      </c>
      <c r="O19" s="12"/>
    </row>
    <row r="20" spans="1:15" ht="18.75">
      <c r="A20" s="12"/>
      <c r="B20" s="12"/>
      <c r="C20" s="12"/>
      <c r="D20" s="12"/>
      <c r="E20" s="12"/>
      <c r="F20" s="12"/>
      <c r="G20" s="12"/>
      <c r="H20" s="12"/>
      <c r="I20" s="281" t="s">
        <v>17</v>
      </c>
      <c r="J20" s="282"/>
      <c r="K20" s="41">
        <f>'1 четверть'!$R$23</f>
        <v>0</v>
      </c>
      <c r="L20" s="41">
        <f>'2 четверть'!$R$23</f>
        <v>0</v>
      </c>
      <c r="M20" s="41">
        <f>'3 четверть'!$R$23</f>
        <v>0</v>
      </c>
      <c r="N20" s="41">
        <f>'конец года'!$R$23</f>
        <v>0</v>
      </c>
      <c r="O20" s="12"/>
    </row>
    <row r="21" spans="1:15" ht="18.75">
      <c r="A21" s="12"/>
      <c r="B21" s="12"/>
      <c r="C21" s="12"/>
      <c r="D21" s="12"/>
      <c r="E21" s="12"/>
      <c r="F21" s="12"/>
      <c r="G21" s="12"/>
      <c r="H21" s="12"/>
      <c r="I21" s="278" t="s">
        <v>56</v>
      </c>
      <c r="J21" s="278"/>
      <c r="K21" s="24">
        <f>'1 четверть'!$S$23</f>
        <v>0</v>
      </c>
      <c r="L21" s="24">
        <f>'2 четверть'!$S$23</f>
        <v>0</v>
      </c>
      <c r="M21" s="24">
        <f>'3 четверть'!$S$23</f>
        <v>0</v>
      </c>
      <c r="N21" s="24">
        <f>'конец года'!$S$23</f>
        <v>0</v>
      </c>
      <c r="O21" s="12"/>
    </row>
    <row r="22" spans="1:15" ht="18.75">
      <c r="A22" s="12"/>
      <c r="B22" s="12"/>
      <c r="C22" s="12"/>
      <c r="D22" s="12"/>
      <c r="E22" s="12"/>
      <c r="F22" s="12"/>
      <c r="G22" s="12"/>
      <c r="H22" s="12"/>
      <c r="I22" s="278" t="s">
        <v>57</v>
      </c>
      <c r="J22" s="278"/>
      <c r="K22" s="24">
        <f>'1 четверть'!$T$23</f>
        <v>0</v>
      </c>
      <c r="L22" s="24">
        <f>'2 четверть'!$T$23</f>
        <v>0</v>
      </c>
      <c r="M22" s="24">
        <f>'3 четверть'!$T$23</f>
        <v>0</v>
      </c>
      <c r="N22" s="24">
        <f>'конец года'!$T$23</f>
        <v>0</v>
      </c>
      <c r="O22" s="12"/>
    </row>
    <row r="23" spans="1:15" ht="18.75">
      <c r="A23" s="12"/>
      <c r="B23" s="12"/>
      <c r="C23" s="12"/>
      <c r="D23" s="12"/>
      <c r="E23" s="12"/>
      <c r="F23" s="12"/>
      <c r="G23" s="12"/>
      <c r="H23" s="12"/>
      <c r="I23" s="278" t="s">
        <v>58</v>
      </c>
      <c r="J23" s="278"/>
      <c r="K23" s="24">
        <f>'1 четверть'!$U$23</f>
        <v>0</v>
      </c>
      <c r="L23" s="24">
        <f>'2 четверть'!$U$23</f>
        <v>0</v>
      </c>
      <c r="M23" s="24">
        <f>'3 четверть'!$U$23</f>
        <v>0</v>
      </c>
      <c r="N23" s="24">
        <f>'конец года'!$U$23</f>
        <v>0</v>
      </c>
      <c r="O23" s="12"/>
    </row>
    <row r="24" spans="1:15" ht="18.75">
      <c r="A24" s="287" t="str">
        <f>IF(E9="","","По итогам проверки техники чтения ученик с нормой")</f>
        <v/>
      </c>
      <c r="B24" s="287"/>
      <c r="C24" s="287"/>
      <c r="D24" s="287"/>
      <c r="E24" s="287"/>
      <c r="F24" s="287"/>
      <c r="G24" s="12"/>
      <c r="H24" s="12"/>
      <c r="I24" s="278" t="s">
        <v>59</v>
      </c>
      <c r="J24" s="278"/>
      <c r="K24" s="24">
        <f>'1 четверть'!$V$23</f>
        <v>0</v>
      </c>
      <c r="L24" s="24">
        <f>'2 четверть'!$V$23</f>
        <v>0</v>
      </c>
      <c r="M24" s="24">
        <f>'3 четверть'!$V$23</f>
        <v>0</v>
      </c>
      <c r="N24" s="24">
        <f>'конец года'!$V$23</f>
        <v>0</v>
      </c>
      <c r="O24" s="12"/>
    </row>
    <row r="25" spans="1:15" ht="15.75">
      <c r="A25" s="12"/>
      <c r="B25" s="292" t="b">
        <f>IF(E9="+","справился на базовом уровне.",IF(E9="!","справился на повышенном уровне.",IF(E9="-","не справился.")))</f>
        <v>0</v>
      </c>
      <c r="C25" s="292"/>
      <c r="D25" s="292"/>
      <c r="E25" s="29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ht="15" customHeight="1">
      <c r="A27" s="286" t="b">
        <f>IF(E9="!",Лист7!B53,IF(B25="справился на базовом уровне.",Лист7!B46,IF(B25="не справился.",Лист7!B50)))</f>
        <v>0</v>
      </c>
      <c r="B27" s="286"/>
      <c r="C27" s="286"/>
      <c r="D27" s="286"/>
      <c r="E27" s="286"/>
      <c r="F27" s="286"/>
      <c r="G27" s="286"/>
      <c r="H27" s="12"/>
      <c r="I27" s="12"/>
      <c r="J27" s="12"/>
      <c r="K27" s="12"/>
      <c r="L27" s="12"/>
      <c r="M27" s="12"/>
      <c r="N27" s="12"/>
      <c r="O27" s="12"/>
    </row>
    <row r="28" spans="1:15" ht="15" customHeight="1">
      <c r="A28" s="286"/>
      <c r="B28" s="286"/>
      <c r="C28" s="286"/>
      <c r="D28" s="286"/>
      <c r="E28" s="286"/>
      <c r="F28" s="286"/>
      <c r="G28" s="286"/>
      <c r="H28" s="12"/>
      <c r="I28" s="12"/>
      <c r="J28" s="12"/>
      <c r="K28" s="12"/>
      <c r="L28" s="12"/>
      <c r="M28" s="12"/>
      <c r="N28" s="12"/>
      <c r="O28" s="12"/>
    </row>
    <row r="29" spans="1:15" ht="15" customHeight="1">
      <c r="A29" s="286"/>
      <c r="B29" s="286"/>
      <c r="C29" s="286"/>
      <c r="D29" s="286"/>
      <c r="E29" s="286"/>
      <c r="F29" s="286"/>
      <c r="G29" s="286"/>
      <c r="H29" s="12"/>
      <c r="I29" s="12"/>
      <c r="J29" s="12"/>
      <c r="K29" s="12"/>
      <c r="L29" s="12"/>
      <c r="M29" s="12"/>
      <c r="N29" s="12"/>
      <c r="O29" s="12"/>
    </row>
    <row r="30" spans="1:15" ht="15" customHeight="1">
      <c r="A30" s="286"/>
      <c r="B30" s="286"/>
      <c r="C30" s="286"/>
      <c r="D30" s="286"/>
      <c r="E30" s="286"/>
      <c r="F30" s="286"/>
      <c r="G30" s="286"/>
      <c r="H30" s="12"/>
      <c r="I30" s="12"/>
      <c r="J30" s="12"/>
      <c r="K30" s="12"/>
      <c r="L30" s="12"/>
      <c r="M30" s="12"/>
      <c r="N30" s="12"/>
      <c r="O30" s="12"/>
    </row>
    <row r="31" spans="1:15" ht="15" customHeight="1">
      <c r="A31" s="286"/>
      <c r="B31" s="286"/>
      <c r="C31" s="286"/>
      <c r="D31" s="286"/>
      <c r="E31" s="286"/>
      <c r="F31" s="286"/>
      <c r="G31" s="286"/>
      <c r="H31" s="12"/>
      <c r="I31" s="12"/>
      <c r="J31" s="12"/>
      <c r="K31" s="12"/>
      <c r="L31" s="12"/>
      <c r="M31" s="12"/>
      <c r="N31" s="12"/>
      <c r="O31" s="12"/>
    </row>
    <row r="32" spans="1:15" ht="15" customHeight="1">
      <c r="A32" s="286"/>
      <c r="B32" s="286"/>
      <c r="C32" s="286"/>
      <c r="D32" s="286"/>
      <c r="E32" s="286"/>
      <c r="F32" s="286"/>
      <c r="G32" s="286"/>
      <c r="H32" s="12"/>
      <c r="I32" s="12"/>
      <c r="J32" s="12"/>
      <c r="K32" s="12"/>
      <c r="L32" s="12"/>
      <c r="M32" s="12"/>
      <c r="N32" s="12"/>
      <c r="O32" s="12"/>
    </row>
    <row r="33" spans="1:15" ht="15" customHeight="1">
      <c r="A33" s="286"/>
      <c r="B33" s="286"/>
      <c r="C33" s="286"/>
      <c r="D33" s="286"/>
      <c r="E33" s="286"/>
      <c r="F33" s="286"/>
      <c r="G33" s="286"/>
      <c r="H33" s="12"/>
      <c r="I33" s="12"/>
      <c r="J33" s="12"/>
      <c r="K33" s="12"/>
      <c r="L33" s="12"/>
      <c r="M33" s="12"/>
      <c r="N33" s="12"/>
      <c r="O33" s="12"/>
    </row>
    <row r="34" spans="1:15" ht="15" customHeight="1">
      <c r="A34" s="286"/>
      <c r="B34" s="286"/>
      <c r="C34" s="286"/>
      <c r="D34" s="286"/>
      <c r="E34" s="286"/>
      <c r="F34" s="286"/>
      <c r="G34" s="286"/>
      <c r="H34" s="12"/>
      <c r="I34" s="12"/>
      <c r="J34" s="12"/>
      <c r="K34" s="12"/>
      <c r="L34" s="12"/>
      <c r="M34" s="12"/>
      <c r="N34" s="12"/>
      <c r="O34" s="12"/>
    </row>
    <row r="35" spans="1:15" ht="15" customHeight="1">
      <c r="A35" s="286"/>
      <c r="B35" s="286"/>
      <c r="C35" s="286"/>
      <c r="D35" s="286"/>
      <c r="E35" s="286"/>
      <c r="F35" s="286"/>
      <c r="G35" s="286"/>
      <c r="H35" s="12"/>
      <c r="I35" s="12"/>
      <c r="J35" s="12"/>
      <c r="K35" s="12"/>
      <c r="L35" s="12"/>
      <c r="M35" s="12"/>
      <c r="N35" s="12"/>
      <c r="O35" s="12"/>
    </row>
    <row r="36" spans="1:15" ht="15" customHeight="1">
      <c r="A36" s="143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  <c r="N36" s="12"/>
      <c r="O36" s="12"/>
    </row>
    <row r="37" spans="1:1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</sheetData>
  <sheetProtection password="C7B7" sheet="1" objects="1" scenarios="1" pivotTables="0"/>
  <protectedRanges>
    <protectedRange sqref="I6:N10" name="Диапазон5_1_1_1_1_1_1"/>
    <protectedRange sqref="I21:N24" name="Диапазон5_3"/>
  </protectedRanges>
  <mergeCells count="18">
    <mergeCell ref="A1:N1"/>
    <mergeCell ref="I4:L4"/>
    <mergeCell ref="I6:J6"/>
    <mergeCell ref="I7:J7"/>
    <mergeCell ref="I9:J9"/>
    <mergeCell ref="B4:F4"/>
    <mergeCell ref="E2:K2"/>
    <mergeCell ref="I8:J8"/>
    <mergeCell ref="I23:J23"/>
    <mergeCell ref="I24:J24"/>
    <mergeCell ref="A24:F24"/>
    <mergeCell ref="A27:G35"/>
    <mergeCell ref="I10:J10"/>
    <mergeCell ref="I15:J15"/>
    <mergeCell ref="I20:J20"/>
    <mergeCell ref="I21:J21"/>
    <mergeCell ref="I22:J22"/>
    <mergeCell ref="B25:E25"/>
  </mergeCells>
  <conditionalFormatting sqref="B9:E9">
    <cfRule type="cellIs" dxfId="293" priority="8" operator="equal">
      <formula>"-"</formula>
    </cfRule>
    <cfRule type="cellIs" dxfId="292" priority="9" operator="equal">
      <formula>"+"</formula>
    </cfRule>
    <cfRule type="cellIs" dxfId="291" priority="10" operator="equal">
      <formula>"!"</formula>
    </cfRule>
    <cfRule type="cellIs" dxfId="290" priority="18" operator="equal">
      <formula>2</formula>
    </cfRule>
    <cfRule type="cellIs" dxfId="289" priority="19" operator="equal">
      <formula>3</formula>
    </cfRule>
    <cfRule type="cellIs" dxfId="288" priority="20" operator="equal">
      <formula>4</formula>
    </cfRule>
    <cfRule type="cellIs" dxfId="287" priority="21" operator="equal">
      <formula>5</formula>
    </cfRule>
  </conditionalFormatting>
  <conditionalFormatting sqref="K6:N10 K20:N24">
    <cfRule type="cellIs" dxfId="286" priority="17" operator="equal">
      <formula>0</formula>
    </cfRule>
  </conditionalFormatting>
  <conditionalFormatting sqref="K15:N15">
    <cfRule type="cellIs" dxfId="285" priority="7" operator="equal">
      <formula>0</formula>
    </cfRule>
  </conditionalFormatting>
  <conditionalFormatting sqref="B25">
    <cfRule type="cellIs" dxfId="284" priority="4" operator="equal">
      <formula>"не справился."</formula>
    </cfRule>
    <cfRule type="cellIs" dxfId="283" priority="5" operator="equal">
      <formula>"справился."</formula>
    </cfRule>
    <cfRule type="containsText" dxfId="282" priority="6" operator="containsText" text="ложь">
      <formula>NOT(ISERROR(SEARCH("ложь",B25)))</formula>
    </cfRule>
  </conditionalFormatting>
  <conditionalFormatting sqref="A27:G35">
    <cfRule type="containsText" dxfId="281" priority="3" operator="containsText" text="ложь">
      <formula>NOT(ISERROR(SEARCH("ложь",A27)))</formula>
    </cfRule>
  </conditionalFormatting>
  <conditionalFormatting sqref="B25:E25">
    <cfRule type="containsText" dxfId="280" priority="2" operator="containsText" text="справился на повышенном уровне.">
      <formula>NOT(ISERROR(SEARCH("справился на повышенном уровне.",B25)))</formula>
    </cfRule>
    <cfRule type="containsText" dxfId="279" priority="1" operator="containsText" text="справился на базовом уровне.">
      <formula>NOT(ISERROR(SEARCH("справился на базовом уровне.",B25)))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7030A0"/>
  </sheetPr>
  <dimension ref="A1:N39"/>
  <sheetViews>
    <sheetView topLeftCell="A7" workbookViewId="0">
      <selection activeCell="A36" sqref="A36"/>
    </sheetView>
  </sheetViews>
  <sheetFormatPr defaultRowHeight="15"/>
  <cols>
    <col min="2" max="2" width="13.28515625" customWidth="1"/>
    <col min="3" max="3" width="12" customWidth="1"/>
    <col min="4" max="4" width="12.7109375" customWidth="1"/>
    <col min="5" max="5" width="12.42578125" customWidth="1"/>
    <col min="9" max="9" width="11.42578125" customWidth="1"/>
    <col min="10" max="10" width="13.42578125" customWidth="1"/>
    <col min="11" max="11" width="12.85546875" customWidth="1"/>
    <col min="12" max="12" width="12" customWidth="1"/>
    <col min="13" max="13" width="11.28515625" customWidth="1"/>
  </cols>
  <sheetData>
    <row r="1" spans="1:14" ht="59.2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7">
      <c r="E2" s="289">
        <f>'1 четверть'!$B$24</f>
        <v>0</v>
      </c>
      <c r="F2" s="289"/>
      <c r="G2" s="289"/>
      <c r="H2" s="289"/>
      <c r="I2" s="289"/>
      <c r="J2" s="289"/>
      <c r="K2" s="289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четверть'!$Q$24</f>
        <v>0</v>
      </c>
      <c r="K6" s="33">
        <f>'2 четверть'!$Q$24</f>
        <v>0</v>
      </c>
      <c r="L6" s="33">
        <f>'3 четверть'!$Q$24</f>
        <v>0</v>
      </c>
      <c r="M6" s="33">
        <f>'конец года'!$Q$24</f>
        <v>0</v>
      </c>
      <c r="N6" s="12"/>
    </row>
    <row r="7" spans="1:14" ht="18.75">
      <c r="A7" s="34" t="s">
        <v>78</v>
      </c>
      <c r="B7" s="35" t="s">
        <v>112</v>
      </c>
      <c r="C7" s="35" t="s">
        <v>115</v>
      </c>
      <c r="D7" s="35" t="s">
        <v>113</v>
      </c>
      <c r="E7" s="35" t="s">
        <v>114</v>
      </c>
      <c r="F7" s="12"/>
      <c r="G7" s="12"/>
      <c r="H7" s="278" t="s">
        <v>36</v>
      </c>
      <c r="I7" s="278"/>
      <c r="J7" s="29">
        <f>'1 четверть'!$P$24</f>
        <v>0</v>
      </c>
      <c r="K7" s="29">
        <f>'2 четверть'!$P$24</f>
        <v>0</v>
      </c>
      <c r="L7" s="29">
        <f>'3 четверть'!$P$24</f>
        <v>0</v>
      </c>
      <c r="M7" s="29">
        <f>'конец года'!$P$24</f>
        <v>0</v>
      </c>
      <c r="N7" s="12"/>
    </row>
    <row r="8" spans="1:14" ht="18.75">
      <c r="A8" s="34" t="s">
        <v>90</v>
      </c>
      <c r="B8" s="24">
        <f>'1 четверть'!$C$24</f>
        <v>0</v>
      </c>
      <c r="C8" s="24">
        <f>'2 четверть'!$C$24</f>
        <v>0</v>
      </c>
      <c r="D8" s="126">
        <f>'3 четверть'!$C$24</f>
        <v>0</v>
      </c>
      <c r="E8" s="123">
        <f>'конец года'!$C$24</f>
        <v>0</v>
      </c>
      <c r="F8" s="12"/>
      <c r="G8" s="12"/>
      <c r="H8" s="278" t="s">
        <v>38</v>
      </c>
      <c r="I8" s="278"/>
      <c r="J8" s="29">
        <f>'1 четверть'!$O$24</f>
        <v>0</v>
      </c>
      <c r="K8" s="29">
        <f>'2 четверть'!$O$24</f>
        <v>0</v>
      </c>
      <c r="L8" s="29">
        <f>'3 четверть'!$O$24</f>
        <v>0</v>
      </c>
      <c r="M8" s="29">
        <f>'конец года'!$O$24</f>
        <v>0</v>
      </c>
      <c r="N8" s="12"/>
    </row>
    <row r="9" spans="1:14" ht="18.75">
      <c r="A9" s="36" t="s">
        <v>92</v>
      </c>
      <c r="B9" s="136" t="str">
        <f>'1 четверть'!$Z$24</f>
        <v/>
      </c>
      <c r="C9" s="136" t="str">
        <f>'2 четверть'!$Z$24</f>
        <v/>
      </c>
      <c r="D9" s="136" t="str">
        <f>'3 четверть'!$Z$24</f>
        <v/>
      </c>
      <c r="E9" s="137" t="str">
        <f>'конец года'!$Z$24</f>
        <v/>
      </c>
      <c r="F9" s="12"/>
      <c r="G9" s="12"/>
      <c r="H9" s="278" t="s">
        <v>39</v>
      </c>
      <c r="I9" s="278"/>
      <c r="J9" s="29">
        <f>'1 четверть'!$N$24</f>
        <v>0</v>
      </c>
      <c r="K9" s="29">
        <f>'2 четверть'!$N$24</f>
        <v>0</v>
      </c>
      <c r="L9" s="29">
        <f>'3 четверть'!$N$24</f>
        <v>0</v>
      </c>
      <c r="M9" s="29">
        <f>'конец года'!$N$24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четверть'!$M$24</f>
        <v>0</v>
      </c>
      <c r="K10" s="29">
        <f>'2 четверть'!$M$24</f>
        <v>0</v>
      </c>
      <c r="L10" s="29">
        <f>'3 четверть'!$M$24</f>
        <v>0</v>
      </c>
      <c r="M10" s="29">
        <f>'конец года'!$M$24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четверть'!$Y$24</f>
        <v/>
      </c>
      <c r="K15" s="24" t="str">
        <f>'2 четверть'!$Y$24</f>
        <v/>
      </c>
      <c r="L15" s="24" t="str">
        <f>'3 четверть'!$Y$24</f>
        <v/>
      </c>
      <c r="M15" s="24" t="str">
        <f>'конец года'!$Y$24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четверть'!$R$24</f>
        <v>0</v>
      </c>
      <c r="K20" s="41">
        <f>'2 четверть'!$R$24</f>
        <v>0</v>
      </c>
      <c r="L20" s="41">
        <f>'3 четверть'!$R$24</f>
        <v>0</v>
      </c>
      <c r="M20" s="41">
        <f>'конец года'!$R$24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четверть'!$S$24</f>
        <v>0</v>
      </c>
      <c r="K21" s="24">
        <f>'2 четверть'!$S$24</f>
        <v>0</v>
      </c>
      <c r="L21" s="24">
        <f>'3 четверть'!$S$24</f>
        <v>0</v>
      </c>
      <c r="M21" s="24">
        <f>'конец года'!$S$24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четверть'!$T$24</f>
        <v>0</v>
      </c>
      <c r="K22" s="24">
        <f>'2 четверть'!$T$24</f>
        <v>0</v>
      </c>
      <c r="L22" s="24">
        <f>'3 четверть'!$T$24</f>
        <v>0</v>
      </c>
      <c r="M22" s="24">
        <f>'конец года'!$T$24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четверть'!$U$24</f>
        <v>0</v>
      </c>
      <c r="K23" s="24">
        <f>'2 четверть'!$U$24</f>
        <v>0</v>
      </c>
      <c r="L23" s="24">
        <f>'3 четверть'!$U$24</f>
        <v>0</v>
      </c>
      <c r="M23" s="24">
        <f>'конец года'!$U$24</f>
        <v>0</v>
      </c>
      <c r="N23" s="12"/>
    </row>
    <row r="24" spans="1:14" ht="18.75">
      <c r="A24" s="287" t="str">
        <f>IF(E9="","","По итогам проверки техники чтения ученик с нормой")</f>
        <v/>
      </c>
      <c r="B24" s="287"/>
      <c r="C24" s="287"/>
      <c r="D24" s="287"/>
      <c r="E24" s="287"/>
      <c r="F24" s="287"/>
      <c r="G24" s="12"/>
      <c r="H24" s="278" t="s">
        <v>59</v>
      </c>
      <c r="I24" s="278"/>
      <c r="J24" s="24">
        <f>'1 четверть'!$V$24</f>
        <v>0</v>
      </c>
      <c r="K24" s="24">
        <f>'2 четверть'!$V$24</f>
        <v>0</v>
      </c>
      <c r="L24" s="24">
        <f>'3 четверть'!$V$24</f>
        <v>0</v>
      </c>
      <c r="M24" s="24">
        <f>'конец года'!$V$24</f>
        <v>0</v>
      </c>
      <c r="N24" s="12"/>
    </row>
    <row r="25" spans="1:14">
      <c r="A25" s="12"/>
      <c r="B25" s="296" t="b">
        <f>IF(E9="+","справился на базовом уровне.",IF(E9="!","справился на повышенном уровне.",IF(E9="-","не справился.")))</f>
        <v>0</v>
      </c>
      <c r="C25" s="296"/>
      <c r="D25" s="296"/>
      <c r="E25" s="296"/>
      <c r="F25" s="12"/>
      <c r="G25" s="12"/>
      <c r="H25" s="12"/>
      <c r="I25" s="12"/>
      <c r="J25" s="12"/>
      <c r="K25" s="12"/>
      <c r="L25" s="12"/>
      <c r="M25" s="12"/>
      <c r="N25" s="12"/>
    </row>
    <row r="26" spans="1:14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>
      <c r="A27" s="286" t="b">
        <f>IF(E9="!",Лист7!B53,IF(B25="справился на базовом уровне.",Лист7!B46,IF(B25="не справился.",Лист7!B50)))</f>
        <v>0</v>
      </c>
      <c r="B27" s="286"/>
      <c r="C27" s="286"/>
      <c r="D27" s="286"/>
      <c r="E27" s="286"/>
      <c r="F27" s="286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/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7B7" sheet="1" objects="1" scenarios="1" pivotTables="0"/>
  <protectedRanges>
    <protectedRange sqref="H6:M10" name="Диапазон5_1_1_1_1_1_1"/>
    <protectedRange sqref="H21:M24" name="Диапазон5_3"/>
  </protectedRanges>
  <mergeCells count="18">
    <mergeCell ref="B1:M1"/>
    <mergeCell ref="H4:K4"/>
    <mergeCell ref="H6:I6"/>
    <mergeCell ref="H7:I7"/>
    <mergeCell ref="H9:I9"/>
    <mergeCell ref="B4:F4"/>
    <mergeCell ref="E2:K2"/>
    <mergeCell ref="A27:F35"/>
    <mergeCell ref="H8:I8"/>
    <mergeCell ref="H23:I23"/>
    <mergeCell ref="H24:I24"/>
    <mergeCell ref="A24:F24"/>
    <mergeCell ref="H10:I10"/>
    <mergeCell ref="H15:I15"/>
    <mergeCell ref="H20:I20"/>
    <mergeCell ref="H21:I21"/>
    <mergeCell ref="H22:I22"/>
    <mergeCell ref="B25:E25"/>
  </mergeCells>
  <conditionalFormatting sqref="B9:E9">
    <cfRule type="cellIs" dxfId="278" priority="8" operator="equal">
      <formula>"-"</formula>
    </cfRule>
    <cfRule type="cellIs" dxfId="277" priority="9" operator="equal">
      <formula>"+"</formula>
    </cfRule>
    <cfRule type="cellIs" dxfId="276" priority="10" operator="equal">
      <formula>"!"</formula>
    </cfRule>
    <cfRule type="cellIs" dxfId="275" priority="18" operator="equal">
      <formula>2</formula>
    </cfRule>
    <cfRule type="cellIs" dxfId="274" priority="19" operator="equal">
      <formula>3</formula>
    </cfRule>
    <cfRule type="cellIs" dxfId="273" priority="20" operator="equal">
      <formula>4</formula>
    </cfRule>
    <cfRule type="cellIs" dxfId="272" priority="21" operator="equal">
      <formula>5</formula>
    </cfRule>
  </conditionalFormatting>
  <conditionalFormatting sqref="J6:M10 J20:M24">
    <cfRule type="cellIs" dxfId="271" priority="17" operator="equal">
      <formula>0</formula>
    </cfRule>
  </conditionalFormatting>
  <conditionalFormatting sqref="J15:M15">
    <cfRule type="cellIs" dxfId="270" priority="7" operator="equal">
      <formula>0</formula>
    </cfRule>
  </conditionalFormatting>
  <conditionalFormatting sqref="B25">
    <cfRule type="cellIs" dxfId="269" priority="4" operator="equal">
      <formula>"не справился."</formula>
    </cfRule>
    <cfRule type="cellIs" dxfId="268" priority="5" operator="equal">
      <formula>"справился."</formula>
    </cfRule>
    <cfRule type="containsText" dxfId="267" priority="6" operator="containsText" text="ложь">
      <formula>NOT(ISERROR(SEARCH("ложь",B25)))</formula>
    </cfRule>
  </conditionalFormatting>
  <conditionalFormatting sqref="A27:F35">
    <cfRule type="containsText" dxfId="266" priority="3" operator="containsText" text="ложь">
      <formula>NOT(ISERROR(SEARCH("ложь",A27)))</formula>
    </cfRule>
  </conditionalFormatting>
  <conditionalFormatting sqref="B25:E25">
    <cfRule type="containsText" dxfId="265" priority="2" operator="containsText" text="справился на повышенном уровне.">
      <formula>NOT(ISERROR(SEARCH("справился на повышенном уровне.",B25)))</formula>
    </cfRule>
    <cfRule type="containsText" dxfId="264" priority="1" operator="containsText" text="справился на базовом уровне.">
      <formula>NOT(ISERROR(SEARCH("справился на базовом уровне.",B25)))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7030A0"/>
  </sheetPr>
  <dimension ref="A1:N39"/>
  <sheetViews>
    <sheetView topLeftCell="A4" workbookViewId="0">
      <selection activeCell="A36" sqref="A36"/>
    </sheetView>
  </sheetViews>
  <sheetFormatPr defaultRowHeight="15"/>
  <cols>
    <col min="2" max="2" width="13.5703125" customWidth="1"/>
    <col min="3" max="3" width="12.140625" customWidth="1"/>
    <col min="4" max="4" width="11.5703125" customWidth="1"/>
    <col min="5" max="5" width="11.7109375" customWidth="1"/>
    <col min="9" max="9" width="11.7109375" customWidth="1"/>
    <col min="10" max="10" width="13.7109375" customWidth="1"/>
    <col min="11" max="11" width="12" customWidth="1"/>
    <col min="12" max="12" width="12.28515625" customWidth="1"/>
    <col min="13" max="13" width="12" customWidth="1"/>
  </cols>
  <sheetData>
    <row r="1" spans="1:14" ht="54.7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7">
      <c r="E2" s="289">
        <f>'1 четверть'!$B$25</f>
        <v>0</v>
      </c>
      <c r="F2" s="289"/>
      <c r="G2" s="289"/>
      <c r="H2" s="289"/>
      <c r="I2" s="289"/>
      <c r="J2" s="289"/>
      <c r="K2" s="289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четверть'!$Q$25</f>
        <v>0</v>
      </c>
      <c r="K6" s="33">
        <f>'2 четверть'!$Q$25</f>
        <v>0</v>
      </c>
      <c r="L6" s="33">
        <f>'3 четверть'!$Q$25</f>
        <v>0</v>
      </c>
      <c r="M6" s="33">
        <f>'конец года'!$Q$25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четверть'!$P$25</f>
        <v>0</v>
      </c>
      <c r="K7" s="29">
        <f>'2 четверть'!$P$25</f>
        <v>0</v>
      </c>
      <c r="L7" s="29">
        <f>'3 четверть'!$P$25</f>
        <v>0</v>
      </c>
      <c r="M7" s="29">
        <f>'конец года'!$P$25</f>
        <v>0</v>
      </c>
      <c r="N7" s="12"/>
    </row>
    <row r="8" spans="1:14" ht="18.75">
      <c r="A8" s="34" t="s">
        <v>90</v>
      </c>
      <c r="B8" s="24">
        <f>'1 четверть'!$C$25</f>
        <v>0</v>
      </c>
      <c r="C8" s="24">
        <f>'2 четверть'!$C$25</f>
        <v>0</v>
      </c>
      <c r="D8" s="126">
        <f>'3 четверть'!$C$25</f>
        <v>0</v>
      </c>
      <c r="E8" s="123">
        <f>'конец года'!$C$25</f>
        <v>0</v>
      </c>
      <c r="F8" s="12"/>
      <c r="G8" s="12"/>
      <c r="H8" s="278" t="s">
        <v>38</v>
      </c>
      <c r="I8" s="278"/>
      <c r="J8" s="29">
        <f>'1 четверть'!$O$25</f>
        <v>0</v>
      </c>
      <c r="K8" s="29">
        <f>'2 четверть'!$O$25</f>
        <v>0</v>
      </c>
      <c r="L8" s="29">
        <f>'3 четверть'!$O$25</f>
        <v>0</v>
      </c>
      <c r="M8" s="29">
        <f>'конец года'!$O$25</f>
        <v>0</v>
      </c>
      <c r="N8" s="12"/>
    </row>
    <row r="9" spans="1:14" ht="18.75">
      <c r="A9" s="36" t="s">
        <v>92</v>
      </c>
      <c r="B9" s="136" t="str">
        <f>'1 четверть'!$Z$25</f>
        <v/>
      </c>
      <c r="C9" s="136" t="str">
        <f>'2 четверть'!$Z$25</f>
        <v/>
      </c>
      <c r="D9" s="136" t="str">
        <f>'3 четверть'!$Z$25</f>
        <v/>
      </c>
      <c r="E9" s="137" t="str">
        <f>'конец года'!$Z$25</f>
        <v/>
      </c>
      <c r="F9" s="12"/>
      <c r="G9" s="12"/>
      <c r="H9" s="278" t="s">
        <v>39</v>
      </c>
      <c r="I9" s="278"/>
      <c r="J9" s="29">
        <f>'1 четверть'!$N$25</f>
        <v>0</v>
      </c>
      <c r="K9" s="29">
        <f>'2 четверть'!$N$25</f>
        <v>0</v>
      </c>
      <c r="L9" s="29">
        <f>'3 четверть'!$N$25</f>
        <v>0</v>
      </c>
      <c r="M9" s="29">
        <f>'конец года'!$N$25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четверть'!$M$25</f>
        <v>0</v>
      </c>
      <c r="K10" s="29">
        <f>'2 четверть'!$M$25</f>
        <v>0</v>
      </c>
      <c r="L10" s="29">
        <f>'3 четверть'!$M$25</f>
        <v>0</v>
      </c>
      <c r="M10" s="29">
        <f>'конец года'!$M$25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четверть'!$Y$25</f>
        <v/>
      </c>
      <c r="K15" s="24" t="str">
        <f>'2 четверть'!$Y$25</f>
        <v/>
      </c>
      <c r="L15" s="24" t="str">
        <f>'3 четверть'!$Y$25</f>
        <v/>
      </c>
      <c r="M15" s="24" t="str">
        <f>'конец года'!$Y$25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четверть'!$R$25</f>
        <v>0</v>
      </c>
      <c r="K20" s="41">
        <f>'2 четверть'!$R$25</f>
        <v>0</v>
      </c>
      <c r="L20" s="41">
        <f>'3 четверть'!$R$25</f>
        <v>0</v>
      </c>
      <c r="M20" s="41">
        <f>'конец года'!$R$25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четверть'!$S$25</f>
        <v>0</v>
      </c>
      <c r="K21" s="24">
        <f>'2 четверть'!$S$25</f>
        <v>0</v>
      </c>
      <c r="L21" s="24">
        <f>'3 четверть'!$S$25</f>
        <v>0</v>
      </c>
      <c r="M21" s="24">
        <f>'конец года'!$S$25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четверть'!$T$25</f>
        <v>0</v>
      </c>
      <c r="K22" s="24">
        <f>'2 четверть'!$T$25</f>
        <v>0</v>
      </c>
      <c r="L22" s="24">
        <f>'3 четверть'!$T$25</f>
        <v>0</v>
      </c>
      <c r="M22" s="24">
        <f>'конец года'!$T$25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четверть'!$U$25</f>
        <v>0</v>
      </c>
      <c r="K23" s="24">
        <f>'2 четверть'!$U$25</f>
        <v>0</v>
      </c>
      <c r="L23" s="24">
        <f>'3 четверть'!$U$25</f>
        <v>0</v>
      </c>
      <c r="M23" s="24">
        <f>'конец года'!$U$25</f>
        <v>0</v>
      </c>
      <c r="N23" s="12"/>
    </row>
    <row r="24" spans="1:14" ht="18.75">
      <c r="A24" s="287" t="str">
        <f>IF(E9="","","По итогам проверки техники чтения ученик с нормой")</f>
        <v/>
      </c>
      <c r="B24" s="287"/>
      <c r="C24" s="287"/>
      <c r="D24" s="287"/>
      <c r="E24" s="287"/>
      <c r="F24" s="287"/>
      <c r="G24" s="12"/>
      <c r="H24" s="278" t="s">
        <v>59</v>
      </c>
      <c r="I24" s="278"/>
      <c r="J24" s="24">
        <f>'1 четверть'!$V$25</f>
        <v>0</v>
      </c>
      <c r="K24" s="24">
        <f>'2 четверть'!$V$25</f>
        <v>0</v>
      </c>
      <c r="L24" s="24">
        <f>'3 четверть'!$V$25</f>
        <v>0</v>
      </c>
      <c r="M24" s="24">
        <f>'конец года'!$V$25</f>
        <v>0</v>
      </c>
      <c r="N24" s="12"/>
    </row>
    <row r="25" spans="1:14">
      <c r="A25" s="12"/>
      <c r="B25" s="296" t="b">
        <f>IF(E9="+","справился на базовом уровне.",IF(E9="!","справился на повышенном уровне.",IF(E9="-","не справился.")))</f>
        <v>0</v>
      </c>
      <c r="C25" s="296"/>
      <c r="D25" s="296"/>
      <c r="E25" s="296"/>
      <c r="F25" s="12"/>
      <c r="G25" s="12"/>
      <c r="H25" s="12"/>
      <c r="I25" s="12"/>
      <c r="J25" s="12"/>
      <c r="K25" s="12"/>
      <c r="L25" s="12"/>
      <c r="M25" s="12"/>
      <c r="N25" s="12"/>
    </row>
    <row r="26" spans="1:14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>
      <c r="A27" s="286" t="b">
        <f>IF(E9="!",Лист7!B53,IF(B25="справился на базовом уровне.",Лист7!B46,IF(B25="не справился.",Лист7!B50)))</f>
        <v>0</v>
      </c>
      <c r="B27" s="286"/>
      <c r="C27" s="286"/>
      <c r="D27" s="286"/>
      <c r="E27" s="286"/>
      <c r="F27" s="286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/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7B7" sheet="1" objects="1" scenarios="1" pivotTables="0"/>
  <protectedRanges>
    <protectedRange sqref="H6:M10" name="Диапазон5_1_1_1_1_1_1"/>
    <protectedRange sqref="H21:M24" name="Диапазон5_3"/>
  </protectedRanges>
  <mergeCells count="18">
    <mergeCell ref="A1:M1"/>
    <mergeCell ref="H4:K4"/>
    <mergeCell ref="H6:I6"/>
    <mergeCell ref="H7:I7"/>
    <mergeCell ref="H9:I9"/>
    <mergeCell ref="B4:F4"/>
    <mergeCell ref="E2:K2"/>
    <mergeCell ref="A27:F35"/>
    <mergeCell ref="H8:I8"/>
    <mergeCell ref="H23:I23"/>
    <mergeCell ref="H24:I24"/>
    <mergeCell ref="A24:F24"/>
    <mergeCell ref="H10:I10"/>
    <mergeCell ref="H15:I15"/>
    <mergeCell ref="H20:I20"/>
    <mergeCell ref="H21:I21"/>
    <mergeCell ref="H22:I22"/>
    <mergeCell ref="B25:E25"/>
  </mergeCells>
  <conditionalFormatting sqref="B9:E9">
    <cfRule type="cellIs" dxfId="263" priority="8" operator="equal">
      <formula>"-"</formula>
    </cfRule>
    <cfRule type="cellIs" dxfId="262" priority="9" operator="equal">
      <formula>"+"</formula>
    </cfRule>
    <cfRule type="cellIs" dxfId="261" priority="10" operator="equal">
      <formula>"!"</formula>
    </cfRule>
    <cfRule type="cellIs" dxfId="260" priority="18" operator="equal">
      <formula>2</formula>
    </cfRule>
    <cfRule type="cellIs" dxfId="259" priority="19" operator="equal">
      <formula>3</formula>
    </cfRule>
    <cfRule type="cellIs" dxfId="258" priority="20" operator="equal">
      <formula>4</formula>
    </cfRule>
    <cfRule type="cellIs" dxfId="257" priority="21" operator="equal">
      <formula>5</formula>
    </cfRule>
  </conditionalFormatting>
  <conditionalFormatting sqref="J6:M10 J20:M24">
    <cfRule type="cellIs" dxfId="256" priority="17" operator="equal">
      <formula>0</formula>
    </cfRule>
  </conditionalFormatting>
  <conditionalFormatting sqref="J15:M15">
    <cfRule type="cellIs" dxfId="255" priority="7" operator="equal">
      <formula>0</formula>
    </cfRule>
  </conditionalFormatting>
  <conditionalFormatting sqref="B25">
    <cfRule type="cellIs" dxfId="254" priority="4" operator="equal">
      <formula>"не справился."</formula>
    </cfRule>
    <cfRule type="cellIs" dxfId="253" priority="5" operator="equal">
      <formula>"справился."</formula>
    </cfRule>
    <cfRule type="containsText" dxfId="252" priority="6" operator="containsText" text="ложь">
      <formula>NOT(ISERROR(SEARCH("ложь",B25)))</formula>
    </cfRule>
  </conditionalFormatting>
  <conditionalFormatting sqref="A27:F35">
    <cfRule type="containsText" dxfId="251" priority="3" operator="containsText" text="ложь">
      <formula>NOT(ISERROR(SEARCH("ложь",A27)))</formula>
    </cfRule>
  </conditionalFormatting>
  <conditionalFormatting sqref="B25:E25">
    <cfRule type="containsText" dxfId="250" priority="2" operator="containsText" text="справился на повышенном уровне.">
      <formula>NOT(ISERROR(SEARCH("справился на повышенном уровне.",B25)))</formula>
    </cfRule>
    <cfRule type="containsText" dxfId="249" priority="1" operator="containsText" text="справился на базовом уровне.">
      <formula>NOT(ISERROR(SEARCH("справился на базовом уровне.",B25)))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7030A0"/>
  </sheetPr>
  <dimension ref="A1:N39"/>
  <sheetViews>
    <sheetView topLeftCell="A5" workbookViewId="0">
      <selection activeCell="A36" sqref="A36"/>
    </sheetView>
  </sheetViews>
  <sheetFormatPr defaultRowHeight="15"/>
  <cols>
    <col min="2" max="2" width="13" customWidth="1"/>
    <col min="3" max="4" width="12" customWidth="1"/>
    <col min="5" max="5" width="11.140625" customWidth="1"/>
    <col min="9" max="9" width="11.85546875" customWidth="1"/>
    <col min="10" max="10" width="12.7109375" customWidth="1"/>
    <col min="11" max="11" width="12.5703125" customWidth="1"/>
    <col min="12" max="12" width="11.7109375" customWidth="1"/>
    <col min="13" max="13" width="12.42578125" customWidth="1"/>
  </cols>
  <sheetData>
    <row r="1" spans="1:14" ht="55.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4" ht="27">
      <c r="E2" s="289">
        <f>'1 четверть'!$B$26</f>
        <v>0</v>
      </c>
      <c r="F2" s="289"/>
      <c r="G2" s="289"/>
      <c r="H2" s="289"/>
      <c r="I2" s="289"/>
      <c r="J2" s="289"/>
      <c r="K2" s="289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четверть'!$Q$26</f>
        <v>0</v>
      </c>
      <c r="K6" s="33">
        <f>'2 четверть'!$Q$26</f>
        <v>0</v>
      </c>
      <c r="L6" s="33">
        <f>'3 четверть'!$Q$26</f>
        <v>0</v>
      </c>
      <c r="M6" s="33">
        <f>'конец года'!$Q$26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четверть'!$P$26</f>
        <v>0</v>
      </c>
      <c r="K7" s="29">
        <f>'2 четверть'!$P$26</f>
        <v>0</v>
      </c>
      <c r="L7" s="29">
        <f>'3 четверть'!$P$26</f>
        <v>0</v>
      </c>
      <c r="M7" s="29">
        <f>'конец года'!$P$26</f>
        <v>0</v>
      </c>
      <c r="N7" s="12"/>
    </row>
    <row r="8" spans="1:14" ht="18.75">
      <c r="A8" s="34" t="s">
        <v>90</v>
      </c>
      <c r="B8" s="24">
        <f>'1 четверть'!$C$26</f>
        <v>0</v>
      </c>
      <c r="C8" s="24">
        <f>'2 четверть'!$C$26</f>
        <v>0</v>
      </c>
      <c r="D8" s="126">
        <f>'3 четверть'!$C$26</f>
        <v>0</v>
      </c>
      <c r="E8" s="123">
        <f>'конец года'!$C$26</f>
        <v>0</v>
      </c>
      <c r="F8" s="12"/>
      <c r="G8" s="12"/>
      <c r="H8" s="278" t="s">
        <v>38</v>
      </c>
      <c r="I8" s="278"/>
      <c r="J8" s="29">
        <f>'1 четверть'!$O$26</f>
        <v>0</v>
      </c>
      <c r="K8" s="29">
        <f>'2 четверть'!$O$26</f>
        <v>0</v>
      </c>
      <c r="L8" s="29">
        <f>'3 четверть'!$O$26</f>
        <v>0</v>
      </c>
      <c r="M8" s="29">
        <f>'конец года'!$O$26</f>
        <v>0</v>
      </c>
      <c r="N8" s="12"/>
    </row>
    <row r="9" spans="1:14" ht="18.75">
      <c r="A9" s="36" t="s">
        <v>92</v>
      </c>
      <c r="B9" s="136" t="str">
        <f>'1 четверть'!$Z$26</f>
        <v/>
      </c>
      <c r="C9" s="136" t="str">
        <f>'2 четверть'!$Z$26</f>
        <v/>
      </c>
      <c r="D9" s="136" t="str">
        <f>'3 четверть'!$Z$26</f>
        <v/>
      </c>
      <c r="E9" s="137" t="str">
        <f>'конец года'!$Z$26</f>
        <v/>
      </c>
      <c r="F9" s="12"/>
      <c r="G9" s="12"/>
      <c r="H9" s="278" t="s">
        <v>39</v>
      </c>
      <c r="I9" s="278"/>
      <c r="J9" s="29">
        <f>'1 четверть'!$N$26</f>
        <v>0</v>
      </c>
      <c r="K9" s="29">
        <f>'2 четверть'!$N$26</f>
        <v>0</v>
      </c>
      <c r="L9" s="29">
        <f>'3 четверть'!$N$26</f>
        <v>0</v>
      </c>
      <c r="M9" s="29">
        <f>'конец года'!$N$26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четверть'!$M$26</f>
        <v>0</v>
      </c>
      <c r="K10" s="29">
        <f>'2 четверть'!$M$26</f>
        <v>0</v>
      </c>
      <c r="L10" s="29">
        <f>'3 четверть'!$M$26</f>
        <v>0</v>
      </c>
      <c r="M10" s="29">
        <f>'конец года'!$M$26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четверть'!$Y$26</f>
        <v/>
      </c>
      <c r="K15" s="24" t="str">
        <f>'2 четверть'!$Y$26</f>
        <v/>
      </c>
      <c r="L15" s="24" t="str">
        <f>'3 четверть'!$Y$26</f>
        <v/>
      </c>
      <c r="M15" s="24" t="str">
        <f>'конец года'!$Y$26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четверть'!$R$26</f>
        <v>0</v>
      </c>
      <c r="K20" s="41">
        <f>'2 четверть'!$R$26</f>
        <v>0</v>
      </c>
      <c r="L20" s="41">
        <f>'3 четверть'!$R$26</f>
        <v>0</v>
      </c>
      <c r="M20" s="41">
        <f>'конец года'!$R$26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четверть'!$S$26</f>
        <v>0</v>
      </c>
      <c r="K21" s="24">
        <f>'2 четверть'!$S$26</f>
        <v>0</v>
      </c>
      <c r="L21" s="24">
        <f>'3 четверть'!$S$26</f>
        <v>0</v>
      </c>
      <c r="M21" s="24">
        <f>'конец года'!$S$26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четверть'!$T$26</f>
        <v>0</v>
      </c>
      <c r="K22" s="24">
        <f>'2 четверть'!$T$26</f>
        <v>0</v>
      </c>
      <c r="L22" s="24">
        <f>'3 четверть'!$T$26</f>
        <v>0</v>
      </c>
      <c r="M22" s="24">
        <f>'конец года'!$T$26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четверть'!$U$26</f>
        <v>0</v>
      </c>
      <c r="K23" s="24">
        <f>'2 четверть'!$U$26</f>
        <v>0</v>
      </c>
      <c r="L23" s="24">
        <f>'3 четверть'!$U$26</f>
        <v>0</v>
      </c>
      <c r="M23" s="24">
        <f>'конец года'!$U$26</f>
        <v>0</v>
      </c>
      <c r="N23" s="12"/>
    </row>
    <row r="24" spans="1:14" ht="18.75">
      <c r="A24" s="287" t="str">
        <f>IF(E9="","","По итогам проверки техники чтения ученик с нормой")</f>
        <v/>
      </c>
      <c r="B24" s="287"/>
      <c r="C24" s="287"/>
      <c r="D24" s="287"/>
      <c r="E24" s="287"/>
      <c r="F24" s="287"/>
      <c r="G24" s="12"/>
      <c r="H24" s="278" t="s">
        <v>59</v>
      </c>
      <c r="I24" s="278"/>
      <c r="J24" s="24">
        <f>'1 четверть'!$V$26</f>
        <v>0</v>
      </c>
      <c r="K24" s="24">
        <f>'2 четверть'!$V$26</f>
        <v>0</v>
      </c>
      <c r="L24" s="24">
        <f>'3 четверть'!$V$26</f>
        <v>0</v>
      </c>
      <c r="M24" s="24">
        <f>'конец года'!$V$26</f>
        <v>0</v>
      </c>
      <c r="N24" s="12"/>
    </row>
    <row r="25" spans="1:14" ht="15.75">
      <c r="A25" s="12"/>
      <c r="B25" s="292" t="b">
        <f>IF(E9="+","справился на базовом уровне.",IF(E9="!","справился на повышенном уровне.",IF(E9="-","не справился.")))</f>
        <v>0</v>
      </c>
      <c r="C25" s="292"/>
      <c r="D25" s="292"/>
      <c r="E25" s="292"/>
      <c r="F25" s="12"/>
      <c r="G25" s="12"/>
      <c r="H25" s="12"/>
      <c r="I25" s="12"/>
      <c r="J25" s="12"/>
      <c r="K25" s="12"/>
      <c r="L25" s="12"/>
      <c r="M25" s="12"/>
      <c r="N25" s="12"/>
    </row>
    <row r="26" spans="1:14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>
      <c r="A27" s="286" t="b">
        <f>IF(E9="!",Лист7!B53,IF(B25="справился на базовом уровне.",Лист7!B46,IF(B25="не справился.",Лист7!B50)))</f>
        <v>0</v>
      </c>
      <c r="B27" s="286"/>
      <c r="C27" s="286"/>
      <c r="D27" s="286"/>
      <c r="E27" s="286"/>
      <c r="F27" s="286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/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143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  <c r="N36" s="12"/>
    </row>
    <row r="37" spans="1:14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7B7" sheet="1" objects="1" scenarios="1" pivotTables="0"/>
  <protectedRanges>
    <protectedRange sqref="H6:M10" name="Диапазон5_1_1_1_1_1_1"/>
    <protectedRange sqref="H21:M24" name="Диапазон5_3_1"/>
  </protectedRanges>
  <mergeCells count="18">
    <mergeCell ref="B1:N1"/>
    <mergeCell ref="H4:K4"/>
    <mergeCell ref="H6:I6"/>
    <mergeCell ref="H7:I7"/>
    <mergeCell ref="H9:I9"/>
    <mergeCell ref="B4:F4"/>
    <mergeCell ref="E2:K2"/>
    <mergeCell ref="H8:I8"/>
    <mergeCell ref="H23:I23"/>
    <mergeCell ref="H24:I24"/>
    <mergeCell ref="A24:F24"/>
    <mergeCell ref="A27:F35"/>
    <mergeCell ref="H10:I10"/>
    <mergeCell ref="H15:I15"/>
    <mergeCell ref="H20:I20"/>
    <mergeCell ref="H21:I21"/>
    <mergeCell ref="H22:I22"/>
    <mergeCell ref="B25:E25"/>
  </mergeCells>
  <conditionalFormatting sqref="B9:E9">
    <cfRule type="cellIs" dxfId="248" priority="8" operator="equal">
      <formula>"-"</formula>
    </cfRule>
    <cfRule type="cellIs" dxfId="247" priority="9" operator="equal">
      <formula>"+"</formula>
    </cfRule>
    <cfRule type="cellIs" dxfId="246" priority="10" operator="equal">
      <formula>"!"</formula>
    </cfRule>
    <cfRule type="cellIs" dxfId="245" priority="18" operator="equal">
      <formula>2</formula>
    </cfRule>
    <cfRule type="cellIs" dxfId="244" priority="19" operator="equal">
      <formula>3</formula>
    </cfRule>
    <cfRule type="cellIs" dxfId="243" priority="20" operator="equal">
      <formula>4</formula>
    </cfRule>
    <cfRule type="cellIs" dxfId="242" priority="21" operator="equal">
      <formula>5</formula>
    </cfRule>
  </conditionalFormatting>
  <conditionalFormatting sqref="J6:M10 J20:M24">
    <cfRule type="cellIs" dxfId="241" priority="17" operator="equal">
      <formula>0</formula>
    </cfRule>
  </conditionalFormatting>
  <conditionalFormatting sqref="J15:M15">
    <cfRule type="cellIs" dxfId="240" priority="7" operator="equal">
      <formula>0</formula>
    </cfRule>
  </conditionalFormatting>
  <conditionalFormatting sqref="B25">
    <cfRule type="cellIs" dxfId="239" priority="4" operator="equal">
      <formula>"не справился."</formula>
    </cfRule>
    <cfRule type="cellIs" dxfId="238" priority="5" operator="equal">
      <formula>"справился."</formula>
    </cfRule>
    <cfRule type="containsText" dxfId="237" priority="6" operator="containsText" text="ложь">
      <formula>NOT(ISERROR(SEARCH("ложь",B25)))</formula>
    </cfRule>
  </conditionalFormatting>
  <conditionalFormatting sqref="A27:F35">
    <cfRule type="containsText" dxfId="236" priority="3" operator="containsText" text="ложь">
      <formula>NOT(ISERROR(SEARCH("ложь",A27)))</formula>
    </cfRule>
  </conditionalFormatting>
  <conditionalFormatting sqref="B25:E25">
    <cfRule type="containsText" dxfId="235" priority="2" operator="containsText" text="справился на повышенном уровне.">
      <formula>NOT(ISERROR(SEARCH("справился на повышенном уровне.",B25)))</formula>
    </cfRule>
    <cfRule type="containsText" dxfId="234" priority="1" operator="containsText" text="справился на базовом уровне.">
      <formula>NOT(ISERROR(SEARCH("справился на базовом уровне.",B25)))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7030A0"/>
  </sheetPr>
  <dimension ref="A1:N40"/>
  <sheetViews>
    <sheetView topLeftCell="A5" workbookViewId="0">
      <selection activeCell="A36" sqref="A36"/>
    </sheetView>
  </sheetViews>
  <sheetFormatPr defaultRowHeight="15"/>
  <cols>
    <col min="2" max="2" width="13.7109375" customWidth="1"/>
    <col min="3" max="3" width="12.140625" customWidth="1"/>
    <col min="4" max="4" width="13.140625" customWidth="1"/>
    <col min="5" max="5" width="11.28515625" customWidth="1"/>
    <col min="9" max="9" width="13.5703125" customWidth="1"/>
    <col min="10" max="10" width="13.42578125" customWidth="1"/>
    <col min="11" max="13" width="12.140625" customWidth="1"/>
  </cols>
  <sheetData>
    <row r="1" spans="1:14" ht="48.7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4" ht="27">
      <c r="E2" s="289">
        <f>'1 четверть'!$B$27</f>
        <v>0</v>
      </c>
      <c r="F2" s="289"/>
      <c r="G2" s="289"/>
      <c r="H2" s="289"/>
      <c r="I2" s="289"/>
      <c r="J2" s="289"/>
      <c r="K2" s="289"/>
    </row>
    <row r="4" spans="1:14" ht="18">
      <c r="B4" s="158" t="s">
        <v>146</v>
      </c>
      <c r="C4" s="158"/>
      <c r="D4" s="158"/>
      <c r="E4" s="158"/>
      <c r="F4" s="158"/>
      <c r="H4" s="158" t="s">
        <v>24</v>
      </c>
      <c r="I4" s="158"/>
      <c r="J4" s="158"/>
      <c r="K4" s="158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четверть'!$Q$27</f>
        <v>0</v>
      </c>
      <c r="K6" s="33">
        <f>'2 четверть'!$Q$27</f>
        <v>0</v>
      </c>
      <c r="L6" s="33">
        <f>'3 четверть'!$Q$27</f>
        <v>0</v>
      </c>
      <c r="M6" s="33">
        <f>'конец года'!$Q$27</f>
        <v>0</v>
      </c>
    </row>
    <row r="7" spans="1:14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четверть'!$P$27</f>
        <v>0</v>
      </c>
      <c r="K7" s="29">
        <f>'2 четверть'!$P$27</f>
        <v>0</v>
      </c>
      <c r="L7" s="29">
        <f>'3 четверть'!$P$27</f>
        <v>0</v>
      </c>
      <c r="M7" s="29">
        <f>'конец года'!$P$27</f>
        <v>0</v>
      </c>
    </row>
    <row r="8" spans="1:14" ht="18.75">
      <c r="A8" s="34" t="s">
        <v>90</v>
      </c>
      <c r="B8" s="24">
        <f>'1 четверть'!$C$27</f>
        <v>0</v>
      </c>
      <c r="C8" s="24">
        <f>'2 четверть'!$C$27</f>
        <v>0</v>
      </c>
      <c r="D8" s="126">
        <f>'3 четверть'!$C$27</f>
        <v>0</v>
      </c>
      <c r="E8" s="123">
        <f>'конец года'!$C$27</f>
        <v>0</v>
      </c>
      <c r="F8" s="12"/>
      <c r="G8" s="12"/>
      <c r="H8" s="278" t="s">
        <v>38</v>
      </c>
      <c r="I8" s="278"/>
      <c r="J8" s="29">
        <f>'1 четверть'!$O$27</f>
        <v>0</v>
      </c>
      <c r="K8" s="29">
        <f>'2 четверть'!$O$27</f>
        <v>0</v>
      </c>
      <c r="L8" s="29">
        <f>'3 четверть'!$O$27</f>
        <v>0</v>
      </c>
      <c r="M8" s="29">
        <f>'конец года'!$O$27</f>
        <v>0</v>
      </c>
    </row>
    <row r="9" spans="1:14" ht="18.75">
      <c r="A9" s="36" t="s">
        <v>92</v>
      </c>
      <c r="B9" s="136" t="str">
        <f>'1 четверть'!$Z$27</f>
        <v/>
      </c>
      <c r="C9" s="136" t="str">
        <f>'2 четверть'!$Z$27</f>
        <v/>
      </c>
      <c r="D9" s="136" t="str">
        <f>'3 четверть'!$Z$27</f>
        <v/>
      </c>
      <c r="E9" s="137" t="str">
        <f>'конец года'!$Z$27</f>
        <v/>
      </c>
      <c r="F9" s="12"/>
      <c r="G9" s="12"/>
      <c r="H9" s="278" t="s">
        <v>39</v>
      </c>
      <c r="I9" s="278"/>
      <c r="J9" s="29">
        <f>'1 четверть'!$N$27</f>
        <v>0</v>
      </c>
      <c r="K9" s="29">
        <f>'2 четверть'!$N$27</f>
        <v>0</v>
      </c>
      <c r="L9" s="29">
        <f>'3 четверть'!$N$27</f>
        <v>0</v>
      </c>
      <c r="M9" s="29">
        <f>'конец года'!$N$27</f>
        <v>0</v>
      </c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четверть'!$M$27</f>
        <v>0</v>
      </c>
      <c r="K10" s="29">
        <f>'2 четверть'!$M$27</f>
        <v>0</v>
      </c>
      <c r="L10" s="29">
        <f>'3 четверть'!$M$27</f>
        <v>0</v>
      </c>
      <c r="M10" s="29">
        <f>'конец года'!$M$27</f>
        <v>0</v>
      </c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четверть'!$Y$27</f>
        <v/>
      </c>
      <c r="K15" s="24" t="str">
        <f>'2 четверть'!$Y$27</f>
        <v/>
      </c>
      <c r="L15" s="24" t="str">
        <f>'3 четверть'!$Y$27</f>
        <v/>
      </c>
      <c r="M15" s="24" t="str">
        <f>'конец года'!$Y$27</f>
        <v/>
      </c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четверть'!$R$27</f>
        <v>0</v>
      </c>
      <c r="K20" s="41">
        <f>'2 четверть'!$R$27</f>
        <v>0</v>
      </c>
      <c r="L20" s="41">
        <f>'3 четверть'!$R$27</f>
        <v>0</v>
      </c>
      <c r="M20" s="41">
        <f>'конец года'!$R$27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четверть'!$S$27</f>
        <v>0</v>
      </c>
      <c r="K21" s="24">
        <f>'2 четверть'!$S$27</f>
        <v>0</v>
      </c>
      <c r="L21" s="24">
        <f>'3 четверть'!$S$27</f>
        <v>0</v>
      </c>
      <c r="M21" s="24">
        <f>'конец года'!$S$27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четверть'!$T$27</f>
        <v>0</v>
      </c>
      <c r="K22" s="24">
        <f>'2 четверть'!$T$27</f>
        <v>0</v>
      </c>
      <c r="L22" s="24">
        <f>'3 четверть'!$T$27</f>
        <v>0</v>
      </c>
      <c r="M22" s="24">
        <f>'конец года'!$T$27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четверть'!$U$27</f>
        <v>0</v>
      </c>
      <c r="K23" s="24">
        <f>'2 четверть'!$U$27</f>
        <v>0</v>
      </c>
      <c r="L23" s="24">
        <f>'3 четверть'!$U$27</f>
        <v>0</v>
      </c>
      <c r="M23" s="24">
        <f>'конец года'!$U$27</f>
        <v>0</v>
      </c>
    </row>
    <row r="24" spans="1:13" ht="18.75">
      <c r="A24" s="287" t="str">
        <f>IF(E9="","","По итогам проверки техники чтения ученик с нормой")</f>
        <v/>
      </c>
      <c r="B24" s="287"/>
      <c r="C24" s="287"/>
      <c r="D24" s="287"/>
      <c r="E24" s="287"/>
      <c r="F24" s="287"/>
      <c r="G24" s="12"/>
      <c r="H24" s="278" t="s">
        <v>59</v>
      </c>
      <c r="I24" s="278"/>
      <c r="J24" s="24">
        <f>'1 четверть'!$V$27</f>
        <v>0</v>
      </c>
      <c r="K24" s="24">
        <f>'2 четверть'!$V$27</f>
        <v>0</v>
      </c>
      <c r="L24" s="24">
        <f>'3 четверть'!$V$27</f>
        <v>0</v>
      </c>
      <c r="M24" s="24">
        <f>'конец года'!$V$27</f>
        <v>0</v>
      </c>
    </row>
    <row r="25" spans="1:13" ht="18.75">
      <c r="A25" s="12"/>
      <c r="B25" s="292" t="b">
        <f>IF(E9="+","справился на базовом уровне.",IF(E9="!","справился на повышенном уровне.",IF(E9="-","не справился.")))</f>
        <v>0</v>
      </c>
      <c r="C25" s="292"/>
      <c r="D25" s="292"/>
      <c r="E25" s="292"/>
      <c r="F25" s="12"/>
      <c r="G25" s="12"/>
      <c r="H25" s="45"/>
      <c r="I25" s="45"/>
      <c r="J25" s="46"/>
      <c r="K25" s="46"/>
      <c r="L25" s="46"/>
      <c r="M25" s="46"/>
    </row>
    <row r="26" spans="1:1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0.25" customHeight="1">
      <c r="A27" s="286" t="b">
        <f>IF(E9="!",Лист7!B53,IF(B25="справился на базовом уровне.",Лист7!B46,IF(B25="не справился.",Лист7!B50)))</f>
        <v>0</v>
      </c>
      <c r="B27" s="286"/>
      <c r="C27" s="286"/>
      <c r="D27" s="286"/>
      <c r="E27" s="286"/>
      <c r="F27" s="286"/>
      <c r="G27" s="12"/>
      <c r="H27" s="12"/>
      <c r="I27" s="12"/>
      <c r="J27" s="12"/>
      <c r="K27" s="12"/>
      <c r="L27" s="12"/>
      <c r="M27" s="12"/>
    </row>
    <row r="28" spans="1:13" ht="15" customHeight="1">
      <c r="A28" s="286"/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</row>
    <row r="29" spans="1:13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</row>
    <row r="36" spans="1:13" ht="15" customHeight="1">
      <c r="A36" s="143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</row>
    <row r="37" spans="1:13" ht="1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</row>
    <row r="39" spans="1:1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7B7" sheet="1" objects="1" scenarios="1" pivotTables="0"/>
  <protectedRanges>
    <protectedRange sqref="H6:M10" name="Диапазон5_1_1_1_1_1_1_1"/>
    <protectedRange sqref="H21:M25" name="Диапазон5_3_1"/>
  </protectedRanges>
  <mergeCells count="18">
    <mergeCell ref="B1:N1"/>
    <mergeCell ref="H4:K4"/>
    <mergeCell ref="H6:I6"/>
    <mergeCell ref="H7:I7"/>
    <mergeCell ref="H22:I22"/>
    <mergeCell ref="H8:I8"/>
    <mergeCell ref="H9:I9"/>
    <mergeCell ref="H10:I10"/>
    <mergeCell ref="E2:K2"/>
    <mergeCell ref="H15:I15"/>
    <mergeCell ref="A24:F24"/>
    <mergeCell ref="A27:F35"/>
    <mergeCell ref="B4:F4"/>
    <mergeCell ref="H20:I20"/>
    <mergeCell ref="H21:I21"/>
    <mergeCell ref="H23:I23"/>
    <mergeCell ref="H24:I24"/>
    <mergeCell ref="B25:E25"/>
  </mergeCells>
  <conditionalFormatting sqref="B9:E9">
    <cfRule type="cellIs" dxfId="233" priority="8" operator="equal">
      <formula>"-"</formula>
    </cfRule>
    <cfRule type="cellIs" dxfId="232" priority="9" operator="equal">
      <formula>"+"</formula>
    </cfRule>
    <cfRule type="cellIs" dxfId="231" priority="10" operator="equal">
      <formula>"!"</formula>
    </cfRule>
    <cfRule type="cellIs" dxfId="230" priority="18" operator="equal">
      <formula>2</formula>
    </cfRule>
    <cfRule type="cellIs" dxfId="229" priority="19" operator="equal">
      <formula>3</formula>
    </cfRule>
    <cfRule type="cellIs" dxfId="228" priority="20" operator="equal">
      <formula>4</formula>
    </cfRule>
    <cfRule type="cellIs" dxfId="227" priority="21" operator="equal">
      <formula>5</formula>
    </cfRule>
  </conditionalFormatting>
  <conditionalFormatting sqref="J6:M10 J20:M25">
    <cfRule type="cellIs" dxfId="226" priority="17" operator="equal">
      <formula>0</formula>
    </cfRule>
  </conditionalFormatting>
  <conditionalFormatting sqref="J15:M15">
    <cfRule type="cellIs" dxfId="225" priority="7" operator="equal">
      <formula>0</formula>
    </cfRule>
  </conditionalFormatting>
  <conditionalFormatting sqref="B25">
    <cfRule type="cellIs" dxfId="224" priority="4" operator="equal">
      <formula>"не справился."</formula>
    </cfRule>
    <cfRule type="cellIs" dxfId="223" priority="5" operator="equal">
      <formula>"справился."</formula>
    </cfRule>
    <cfRule type="containsText" dxfId="222" priority="6" operator="containsText" text="ложь">
      <formula>NOT(ISERROR(SEARCH("ложь",B25)))</formula>
    </cfRule>
  </conditionalFormatting>
  <conditionalFormatting sqref="A27:F35">
    <cfRule type="containsText" dxfId="221" priority="3" operator="containsText" text="ложь">
      <formula>NOT(ISERROR(SEARCH("ложь",A27)))</formula>
    </cfRule>
  </conditionalFormatting>
  <conditionalFormatting sqref="B25:E25">
    <cfRule type="containsText" dxfId="220" priority="2" operator="containsText" text="справился на повышенном уровне.">
      <formula>NOT(ISERROR(SEARCH("справился на повышенном уровне.",B25)))</formula>
    </cfRule>
    <cfRule type="containsText" dxfId="219" priority="1" operator="containsText" text="справился на базовом уровне.">
      <formula>NOT(ISERROR(SEARCH("справился на базовом уровне.",B25)))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7030A0"/>
  </sheetPr>
  <dimension ref="A1:M41"/>
  <sheetViews>
    <sheetView topLeftCell="A7" workbookViewId="0">
      <selection activeCell="A36" sqref="A36"/>
    </sheetView>
  </sheetViews>
  <sheetFormatPr defaultRowHeight="15"/>
  <cols>
    <col min="1" max="1" width="10.28515625" customWidth="1"/>
    <col min="2" max="2" width="12.5703125" customWidth="1"/>
    <col min="3" max="3" width="12.28515625" customWidth="1"/>
    <col min="4" max="4" width="12.42578125" customWidth="1"/>
    <col min="5" max="5" width="12.140625" customWidth="1"/>
    <col min="10" max="10" width="12.5703125" customWidth="1"/>
    <col min="11" max="11" width="12.7109375" customWidth="1"/>
    <col min="12" max="12" width="12.140625" customWidth="1"/>
    <col min="13" max="13" width="12.42578125" customWidth="1"/>
  </cols>
  <sheetData>
    <row r="1" spans="1:13" ht="72.75" customHeight="1"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ht="27">
      <c r="E2" s="297">
        <f>'Список класса'!$B$28</f>
        <v>0</v>
      </c>
      <c r="F2" s="297"/>
      <c r="G2" s="297"/>
      <c r="H2" s="297"/>
      <c r="I2" s="297"/>
      <c r="J2" s="297"/>
      <c r="K2" s="297"/>
    </row>
    <row r="3" spans="1:1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</row>
    <row r="5" spans="1:13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3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четверть'!$Q$28</f>
        <v>0</v>
      </c>
      <c r="K6" s="33">
        <f>'2 четверть'!$Q$28</f>
        <v>0</v>
      </c>
      <c r="L6" s="33">
        <f>'3 четверть'!$Q$28</f>
        <v>0</v>
      </c>
      <c r="M6" s="33">
        <f>'конец года'!$Q$28</f>
        <v>0</v>
      </c>
    </row>
    <row r="7" spans="1:13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четверть'!$P$28</f>
        <v>0</v>
      </c>
      <c r="K7" s="29">
        <f>'2 четверть'!$P$28</f>
        <v>0</v>
      </c>
      <c r="L7" s="29">
        <f>'3 четверть'!$P$28</f>
        <v>0</v>
      </c>
      <c r="M7" s="29">
        <f>'конец года'!$P$28</f>
        <v>0</v>
      </c>
    </row>
    <row r="8" spans="1:13" ht="18.75">
      <c r="A8" s="34" t="s">
        <v>90</v>
      </c>
      <c r="B8" s="24">
        <f>'1 четверть'!$C$28</f>
        <v>0</v>
      </c>
      <c r="C8" s="24">
        <f>'2 четверть'!$C$28</f>
        <v>0</v>
      </c>
      <c r="D8" s="126">
        <f>'3 четверть'!$C$28</f>
        <v>0</v>
      </c>
      <c r="E8" s="123">
        <f>'конец года'!$C$28</f>
        <v>0</v>
      </c>
      <c r="F8" s="12"/>
      <c r="G8" s="12"/>
      <c r="H8" s="278" t="s">
        <v>38</v>
      </c>
      <c r="I8" s="278"/>
      <c r="J8" s="29">
        <f>'1 четверть'!$O$28</f>
        <v>0</v>
      </c>
      <c r="K8" s="29">
        <f>'2 четверть'!$O$28</f>
        <v>0</v>
      </c>
      <c r="L8" s="29">
        <f>'3 четверть'!$O$28</f>
        <v>0</v>
      </c>
      <c r="M8" s="29">
        <f>'конец года'!$O$28</f>
        <v>0</v>
      </c>
    </row>
    <row r="9" spans="1:13" ht="18.75">
      <c r="A9" s="36" t="s">
        <v>92</v>
      </c>
      <c r="B9" s="136" t="str">
        <f>'1 четверть'!$Z$28</f>
        <v/>
      </c>
      <c r="C9" s="136" t="str">
        <f>'2 четверть'!$Z$28</f>
        <v/>
      </c>
      <c r="D9" s="136" t="str">
        <f>'3 четверть'!$Z$28</f>
        <v/>
      </c>
      <c r="E9" s="137" t="str">
        <f>'конец года'!$Z$28</f>
        <v/>
      </c>
      <c r="F9" s="12"/>
      <c r="G9" s="12"/>
      <c r="H9" s="278" t="s">
        <v>39</v>
      </c>
      <c r="I9" s="278"/>
      <c r="J9" s="29">
        <f>'1 четверть'!$N$28</f>
        <v>0</v>
      </c>
      <c r="K9" s="29">
        <f>'2 четверть'!$N$28</f>
        <v>0</v>
      </c>
      <c r="L9" s="29">
        <f>'3 четверть'!$N$28</f>
        <v>0</v>
      </c>
      <c r="M9" s="29">
        <f>'конец года'!$N$28</f>
        <v>0</v>
      </c>
    </row>
    <row r="10" spans="1:13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четверть'!$M$28</f>
        <v>0</v>
      </c>
      <c r="K10" s="29">
        <f>'2 четверть'!$M$28</f>
        <v>0</v>
      </c>
      <c r="L10" s="29">
        <f>'3 четверть'!$M$28</f>
        <v>0</v>
      </c>
      <c r="M10" s="29">
        <f>'конец года'!$M$28</f>
        <v>0</v>
      </c>
    </row>
    <row r="11" spans="1:1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</row>
    <row r="13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3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четверть'!$Y$28</f>
        <v/>
      </c>
      <c r="K15" s="24" t="str">
        <f>'2 четверть'!$Y$28</f>
        <v/>
      </c>
      <c r="L15" s="24" t="str">
        <f>'3 четверть'!$Y$28</f>
        <v/>
      </c>
      <c r="M15" s="24" t="str">
        <f>'конец года'!$Y$28</f>
        <v/>
      </c>
    </row>
    <row r="16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четверть'!$R$28</f>
        <v>0</v>
      </c>
      <c r="K20" s="41">
        <f>'2 четверть'!$R$28</f>
        <v>0</v>
      </c>
      <c r="L20" s="41">
        <f>'3 четверть'!$R$28</f>
        <v>0</v>
      </c>
      <c r="M20" s="41">
        <f>'конец года'!$R$28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четверть'!$S$28</f>
        <v>0</v>
      </c>
      <c r="K21" s="24">
        <f>'2 четверть'!$S$28</f>
        <v>0</v>
      </c>
      <c r="L21" s="24">
        <f>'3 четверть'!$S$28</f>
        <v>0</v>
      </c>
      <c r="M21" s="24">
        <f>'конец года'!$S$28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четверть'!$T$28</f>
        <v>0</v>
      </c>
      <c r="K22" s="24">
        <f>'2 четверть'!$T$28</f>
        <v>0</v>
      </c>
      <c r="L22" s="24">
        <f>'3 четверть'!$T$28</f>
        <v>0</v>
      </c>
      <c r="M22" s="24">
        <f>'конец года'!$T$28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четверть'!$U$28</f>
        <v>0</v>
      </c>
      <c r="K23" s="24">
        <f>'2 четверть'!$U$28</f>
        <v>0</v>
      </c>
      <c r="L23" s="24">
        <f>'3 четверть'!$U$28</f>
        <v>0</v>
      </c>
      <c r="M23" s="24">
        <f>'конец года'!$U$28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четверть'!$V$28</f>
        <v>0</v>
      </c>
      <c r="K24" s="24">
        <f>'2 четверть'!$V$28</f>
        <v>0</v>
      </c>
      <c r="L24" s="24">
        <f>'3 четверть'!$V$28</f>
        <v>0</v>
      </c>
      <c r="M24" s="24">
        <f>'конец года'!$V$28</f>
        <v>0</v>
      </c>
    </row>
    <row r="25" spans="1:13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</row>
    <row r="26" spans="1:13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</row>
    <row r="27" spans="1:1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43"/>
      <c r="H28" s="12"/>
      <c r="I28" s="12"/>
      <c r="J28" s="12"/>
      <c r="K28" s="12"/>
      <c r="L28" s="12"/>
      <c r="M28" s="12"/>
    </row>
    <row r="29" spans="1:13" ht="15" customHeight="1">
      <c r="A29" s="286"/>
      <c r="B29" s="286"/>
      <c r="C29" s="286"/>
      <c r="D29" s="286"/>
      <c r="E29" s="286"/>
      <c r="F29" s="286"/>
      <c r="G29" s="143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43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43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43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43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43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43"/>
      <c r="H35" s="12"/>
      <c r="I35" s="12"/>
      <c r="J35" s="12"/>
      <c r="K35" s="12"/>
      <c r="L35" s="12"/>
      <c r="M35" s="12"/>
    </row>
    <row r="36" spans="1:13" ht="15" customHeight="1">
      <c r="A36" s="143"/>
      <c r="B36" s="143"/>
      <c r="C36" s="143"/>
      <c r="D36" s="143"/>
      <c r="E36" s="143"/>
      <c r="F36" s="143"/>
      <c r="G36" s="143"/>
      <c r="H36" s="12"/>
      <c r="I36" s="12"/>
      <c r="J36" s="12"/>
      <c r="K36" s="12"/>
      <c r="L36" s="12"/>
      <c r="M36" s="12"/>
    </row>
    <row r="37" spans="1:13" ht="15" customHeight="1">
      <c r="A37" s="143"/>
      <c r="B37" s="143"/>
      <c r="C37" s="143"/>
      <c r="D37" s="143"/>
      <c r="E37" s="143"/>
      <c r="F37" s="143"/>
      <c r="G37" s="143"/>
      <c r="H37" s="12"/>
      <c r="I37" s="12"/>
      <c r="J37" s="12"/>
      <c r="K37" s="12"/>
      <c r="L37" s="12"/>
      <c r="M37" s="12"/>
    </row>
    <row r="38" spans="1:13" ht="15" customHeight="1">
      <c r="A38" s="143"/>
      <c r="B38" s="143"/>
      <c r="C38" s="143"/>
      <c r="D38" s="143"/>
      <c r="E38" s="143"/>
      <c r="F38" s="143"/>
      <c r="G38" s="143"/>
      <c r="H38" s="12"/>
      <c r="I38" s="12"/>
      <c r="J38" s="12"/>
      <c r="K38" s="12"/>
      <c r="L38" s="12"/>
      <c r="M38" s="12"/>
    </row>
    <row r="39" spans="1:13" ht="15" customHeight="1">
      <c r="A39" s="143"/>
      <c r="B39" s="143"/>
      <c r="C39" s="143"/>
      <c r="D39" s="143"/>
      <c r="E39" s="143"/>
      <c r="F39" s="143"/>
      <c r="G39" s="143"/>
      <c r="H39" s="12"/>
      <c r="I39" s="12"/>
      <c r="J39" s="12"/>
      <c r="K39" s="12"/>
      <c r="L39" s="12"/>
      <c r="M39" s="12"/>
    </row>
    <row r="40" spans="1:13">
      <c r="B40" s="17"/>
      <c r="C40" s="17"/>
      <c r="D40" s="17"/>
      <c r="E40" s="17"/>
      <c r="F40" s="17"/>
      <c r="G40" s="17"/>
    </row>
    <row r="41" spans="1:13">
      <c r="B41" s="17"/>
      <c r="C41" s="17"/>
      <c r="D41" s="17"/>
      <c r="E41" s="17"/>
      <c r="F41" s="17"/>
      <c r="G41" s="17"/>
    </row>
  </sheetData>
  <sheetProtection password="C7B7" sheet="1" objects="1" scenarios="1" pivotTables="0"/>
  <protectedRanges>
    <protectedRange sqref="H6:M10" name="Диапазон5_1_1_1_1_1_1_1"/>
    <protectedRange sqref="H21:M24" name="Диапазон5_3_1"/>
  </protectedRanges>
  <mergeCells count="18">
    <mergeCell ref="B26:E26"/>
    <mergeCell ref="H6:I6"/>
    <mergeCell ref="H7:I7"/>
    <mergeCell ref="A25:F25"/>
    <mergeCell ref="A28:F35"/>
    <mergeCell ref="C1:M1"/>
    <mergeCell ref="H23:I23"/>
    <mergeCell ref="H24:I24"/>
    <mergeCell ref="H9:I9"/>
    <mergeCell ref="H10:I10"/>
    <mergeCell ref="H15:I15"/>
    <mergeCell ref="H20:I20"/>
    <mergeCell ref="H21:I21"/>
    <mergeCell ref="H22:I22"/>
    <mergeCell ref="H8:I8"/>
    <mergeCell ref="B4:F4"/>
    <mergeCell ref="E2:K2"/>
    <mergeCell ref="H4:K4"/>
  </mergeCells>
  <conditionalFormatting sqref="B9:E9">
    <cfRule type="cellIs" dxfId="218" priority="9" operator="equal">
      <formula>"-"</formula>
    </cfRule>
    <cfRule type="cellIs" dxfId="217" priority="10" operator="equal">
      <formula>"+"</formula>
    </cfRule>
    <cfRule type="cellIs" dxfId="216" priority="11" operator="equal">
      <formula>"!"</formula>
    </cfRule>
    <cfRule type="cellIs" dxfId="215" priority="18" operator="equal">
      <formula>2</formula>
    </cfRule>
    <cfRule type="cellIs" dxfId="214" priority="19" operator="equal">
      <formula>3</formula>
    </cfRule>
    <cfRule type="cellIs" dxfId="213" priority="20" operator="equal">
      <formula>4</formula>
    </cfRule>
    <cfRule type="cellIs" dxfId="212" priority="21" operator="equal">
      <formula>5</formula>
    </cfRule>
  </conditionalFormatting>
  <conditionalFormatting sqref="J6:M10 J20:M24">
    <cfRule type="cellIs" dxfId="211" priority="17" operator="equal">
      <formula>0</formula>
    </cfRule>
  </conditionalFormatting>
  <conditionalFormatting sqref="J15:M15">
    <cfRule type="cellIs" dxfId="210" priority="7" operator="equal">
      <formula>0</formula>
    </cfRule>
    <cfRule type="cellIs" priority="8" operator="equal">
      <formula>0</formula>
    </cfRule>
  </conditionalFormatting>
  <conditionalFormatting sqref="B26">
    <cfRule type="cellIs" dxfId="209" priority="4" operator="equal">
      <formula>"не справился."</formula>
    </cfRule>
    <cfRule type="cellIs" dxfId="208" priority="5" operator="equal">
      <formula>"справился."</formula>
    </cfRule>
    <cfRule type="containsText" dxfId="207" priority="6" operator="containsText" text="ложь">
      <formula>NOT(ISERROR(SEARCH("ложь",B26)))</formula>
    </cfRule>
  </conditionalFormatting>
  <conditionalFormatting sqref="A28:F35">
    <cfRule type="containsText" dxfId="206" priority="3" operator="containsText" text="ложь">
      <formula>NOT(ISERROR(SEARCH("ложь",A28)))</formula>
    </cfRule>
  </conditionalFormatting>
  <conditionalFormatting sqref="B26:E26">
    <cfRule type="containsText" dxfId="205" priority="2" operator="containsText" text="справился на повышенном уровне.">
      <formula>NOT(ISERROR(SEARCH("справился на повышенном уровне.",B26)))</formula>
    </cfRule>
    <cfRule type="containsText" dxfId="204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7030A0"/>
  </sheetPr>
  <dimension ref="A1:M40"/>
  <sheetViews>
    <sheetView topLeftCell="A10" workbookViewId="0">
      <selection activeCell="A37" sqref="A37"/>
    </sheetView>
  </sheetViews>
  <sheetFormatPr defaultRowHeight="15"/>
  <cols>
    <col min="1" max="1" width="10.28515625" customWidth="1"/>
    <col min="2" max="2" width="13.85546875" customWidth="1"/>
    <col min="3" max="3" width="12.28515625" customWidth="1"/>
    <col min="4" max="4" width="13.7109375" customWidth="1"/>
    <col min="5" max="5" width="12.85546875" customWidth="1"/>
    <col min="9" max="9" width="10.85546875" customWidth="1"/>
    <col min="10" max="10" width="15.5703125" customWidth="1"/>
    <col min="11" max="11" width="13.28515625" customWidth="1"/>
    <col min="12" max="12" width="13.140625" customWidth="1"/>
    <col min="13" max="13" width="14.85546875" customWidth="1"/>
  </cols>
  <sheetData>
    <row r="1" spans="1:13" ht="60.7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ht="27">
      <c r="F2" s="297">
        <f>'1 четверть'!$B$29</f>
        <v>0</v>
      </c>
      <c r="G2" s="297"/>
      <c r="H2" s="297"/>
      <c r="I2" s="297"/>
      <c r="J2" s="297"/>
      <c r="K2" s="297"/>
    </row>
    <row r="4" spans="1:13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</row>
    <row r="5" spans="1:13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3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четверть'!$Q$29</f>
        <v>0</v>
      </c>
      <c r="K6" s="33">
        <f>'2 четверть'!$Q$29</f>
        <v>0</v>
      </c>
      <c r="L6" s="33">
        <f>'3 четверть'!$Q$29</f>
        <v>0</v>
      </c>
      <c r="M6" s="33">
        <f>'конец года'!$Q$29</f>
        <v>0</v>
      </c>
    </row>
    <row r="7" spans="1:13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четверть'!$P$29</f>
        <v>0</v>
      </c>
      <c r="K7" s="29">
        <f>'2 четверть'!$P$29</f>
        <v>0</v>
      </c>
      <c r="L7" s="29">
        <f>'3 четверть'!$P$29</f>
        <v>0</v>
      </c>
      <c r="M7" s="29">
        <f>'конец года'!$P$29</f>
        <v>0</v>
      </c>
    </row>
    <row r="8" spans="1:13" ht="18.75">
      <c r="A8" s="34" t="s">
        <v>90</v>
      </c>
      <c r="B8" s="24">
        <f>'1 четверть'!$C$29</f>
        <v>0</v>
      </c>
      <c r="C8" s="24">
        <f>'2 четверть'!$C$29</f>
        <v>0</v>
      </c>
      <c r="D8" s="126">
        <f>'3 четверть'!$C$29</f>
        <v>0</v>
      </c>
      <c r="E8" s="123">
        <f>'конец года'!$C$29</f>
        <v>0</v>
      </c>
      <c r="F8" s="12"/>
      <c r="G8" s="12"/>
      <c r="H8" s="278" t="s">
        <v>38</v>
      </c>
      <c r="I8" s="278"/>
      <c r="J8" s="29">
        <f>'1 четверть'!$O$29</f>
        <v>0</v>
      </c>
      <c r="K8" s="29">
        <f>'2 четверть'!$O$29</f>
        <v>0</v>
      </c>
      <c r="L8" s="29">
        <f>'3 четверть'!$O$29</f>
        <v>0</v>
      </c>
      <c r="M8" s="29">
        <f>'конец года'!$O$29</f>
        <v>0</v>
      </c>
    </row>
    <row r="9" spans="1:13" ht="18.75">
      <c r="A9" s="36" t="s">
        <v>92</v>
      </c>
      <c r="B9" s="136" t="str">
        <f>'1 четверть'!$Z$29</f>
        <v/>
      </c>
      <c r="C9" s="136" t="str">
        <f>'2 четверть'!$Z$29</f>
        <v/>
      </c>
      <c r="D9" s="136" t="str">
        <f>'3 четверть'!$Z$29</f>
        <v/>
      </c>
      <c r="E9" s="137" t="str">
        <f>'конец года'!$Z$29</f>
        <v/>
      </c>
      <c r="F9" s="12"/>
      <c r="G9" s="12"/>
      <c r="H9" s="278" t="s">
        <v>39</v>
      </c>
      <c r="I9" s="278"/>
      <c r="J9" s="29">
        <f>'1 четверть'!$N$29</f>
        <v>0</v>
      </c>
      <c r="K9" s="29">
        <f>'2 четверть'!$N$29</f>
        <v>0</v>
      </c>
      <c r="L9" s="29">
        <f>'3 четверть'!$N$29</f>
        <v>0</v>
      </c>
      <c r="M9" s="29">
        <f>'конец года'!$N$29</f>
        <v>0</v>
      </c>
    </row>
    <row r="10" spans="1:13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четверть'!$M$29</f>
        <v>0</v>
      </c>
      <c r="K10" s="29">
        <f>'2 четверть'!$M$29</f>
        <v>0</v>
      </c>
      <c r="L10" s="29">
        <f>'3 четверть'!$M$29</f>
        <v>0</v>
      </c>
      <c r="M10" s="29">
        <f>'конец года'!$M$29</f>
        <v>0</v>
      </c>
    </row>
    <row r="11" spans="1:1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</row>
    <row r="13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3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четверть'!$Y$29</f>
        <v/>
      </c>
      <c r="K15" s="24" t="str">
        <f>'2 четверть'!$Y$29</f>
        <v/>
      </c>
      <c r="L15" s="24" t="str">
        <f>'3 четверть'!$Y$29</f>
        <v/>
      </c>
      <c r="M15" s="24" t="str">
        <f>'конец года'!$Y$29</f>
        <v/>
      </c>
    </row>
    <row r="16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четверть'!$R$29</f>
        <v>0</v>
      </c>
      <c r="K20" s="41">
        <f>'2 четверть'!$R$29</f>
        <v>0</v>
      </c>
      <c r="L20" s="41">
        <f>'3 четверть'!$R$29</f>
        <v>0</v>
      </c>
      <c r="M20" s="41">
        <f>'конец года'!$R$29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четверть'!$S$29</f>
        <v>0</v>
      </c>
      <c r="K21" s="24">
        <f>'2 четверть'!$S$29</f>
        <v>0</v>
      </c>
      <c r="L21" s="24">
        <f>'3 четверть'!$S$29</f>
        <v>0</v>
      </c>
      <c r="M21" s="24">
        <f>'конец года'!$S$29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четверть'!$T$29</f>
        <v>0</v>
      </c>
      <c r="K22" s="24">
        <f>'2 четверть'!$T$29</f>
        <v>0</v>
      </c>
      <c r="L22" s="24">
        <f>'3 четверть'!$T$29</f>
        <v>0</v>
      </c>
      <c r="M22" s="24">
        <f>'конец года'!$T$29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четверть'!$U$29</f>
        <v>0</v>
      </c>
      <c r="K23" s="24">
        <f>'2 четверть'!$U$29</f>
        <v>0</v>
      </c>
      <c r="L23" s="24">
        <f>'3 четверть'!$U$29</f>
        <v>0</v>
      </c>
      <c r="M23" s="24">
        <f>'конец года'!$U$29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четверть'!$V$29</f>
        <v>0</v>
      </c>
      <c r="K24" s="24">
        <f>'2 четверть'!$V$29</f>
        <v>0</v>
      </c>
      <c r="L24" s="24">
        <f>'3 четверть'!$V$29</f>
        <v>0</v>
      </c>
      <c r="M24" s="24">
        <f>'конец года'!$V$29</f>
        <v>0</v>
      </c>
    </row>
    <row r="25" spans="1:1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15.75">
      <c r="A26" s="287" t="str">
        <f>IF(E9="","","По итогам проверки техники чтения ученик с нормой")</f>
        <v/>
      </c>
      <c r="B26" s="287"/>
      <c r="C26" s="287"/>
      <c r="D26" s="287"/>
      <c r="E26" s="287"/>
      <c r="F26" s="287"/>
      <c r="G26" s="12"/>
      <c r="H26" s="12"/>
      <c r="I26" s="12"/>
      <c r="J26" s="12"/>
      <c r="K26" s="12"/>
      <c r="L26" s="12"/>
      <c r="M26" s="12"/>
    </row>
    <row r="27" spans="1:13" ht="15.75">
      <c r="A27" s="12"/>
      <c r="B27" s="292" t="b">
        <f>IF(E9="+","справился на базовом уровне.",IF(E9="!","справился на повышенном уровне.",IF(E9="-","не справился.")))</f>
        <v>0</v>
      </c>
      <c r="C27" s="292"/>
      <c r="D27" s="292"/>
      <c r="E27" s="292"/>
      <c r="F27" s="12"/>
      <c r="G27" s="12"/>
      <c r="H27" s="12"/>
      <c r="I27" s="12"/>
      <c r="J27" s="12"/>
      <c r="K27" s="12"/>
      <c r="L27" s="12"/>
      <c r="M27" s="12"/>
    </row>
    <row r="28" spans="1:1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>
      <c r="A29" s="286" t="b">
        <f>IF(E9="!",Лист7!B53,IF(B27="справился на базовом уровне.",Лист7!B46,IF(B27="не справился.",Лист7!B50)))</f>
        <v>0</v>
      </c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</row>
    <row r="36" spans="1:13" ht="15" customHeight="1">
      <c r="A36" s="286"/>
      <c r="B36" s="286"/>
      <c r="C36" s="286"/>
      <c r="D36" s="286"/>
      <c r="E36" s="286"/>
      <c r="F36" s="286"/>
      <c r="G36" s="12"/>
      <c r="H36" s="12"/>
      <c r="I36" s="12"/>
      <c r="J36" s="12"/>
      <c r="K36" s="12"/>
      <c r="L36" s="12"/>
      <c r="M36" s="12"/>
    </row>
    <row r="37" spans="1:13" ht="15" customHeight="1">
      <c r="A37" s="143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</row>
    <row r="38" spans="1:13" ht="15" customHeight="1">
      <c r="A38" s="143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</row>
    <row r="39" spans="1:13" ht="15" customHeight="1">
      <c r="A39" s="143"/>
      <c r="B39" s="143"/>
      <c r="C39" s="143"/>
      <c r="D39" s="143"/>
      <c r="E39" s="143"/>
      <c r="F39" s="143"/>
      <c r="G39" s="12"/>
      <c r="H39" s="12"/>
      <c r="I39" s="12"/>
      <c r="J39" s="12"/>
      <c r="K39" s="12"/>
      <c r="L39" s="12"/>
      <c r="M39" s="12"/>
    </row>
    <row r="40" spans="1:13" ht="15" customHeight="1">
      <c r="A40" s="143"/>
      <c r="B40" s="143"/>
      <c r="C40" s="143"/>
      <c r="D40" s="143"/>
      <c r="E40" s="143"/>
      <c r="F40" s="143"/>
      <c r="G40" s="12"/>
      <c r="H40" s="12"/>
      <c r="I40" s="12"/>
      <c r="J40" s="12"/>
      <c r="K40" s="12"/>
      <c r="L40" s="12"/>
      <c r="M40" s="12"/>
    </row>
  </sheetData>
  <sheetProtection password="C7B7" sheet="1" objects="1" scenarios="1" pivotTables="0"/>
  <protectedRanges>
    <protectedRange sqref="H6:M10" name="Диапазон5_1_1_1_1_1_1_1"/>
    <protectedRange sqref="H21:M24" name="Диапазон5_3_1"/>
  </protectedRanges>
  <mergeCells count="18">
    <mergeCell ref="H24:I24"/>
    <mergeCell ref="A26:F26"/>
    <mergeCell ref="A29:F36"/>
    <mergeCell ref="H15:I15"/>
    <mergeCell ref="H20:I20"/>
    <mergeCell ref="H21:I21"/>
    <mergeCell ref="H22:I22"/>
    <mergeCell ref="H23:I23"/>
    <mergeCell ref="B27:E27"/>
    <mergeCell ref="H9:I9"/>
    <mergeCell ref="H10:I10"/>
    <mergeCell ref="B1:M1"/>
    <mergeCell ref="H8:I8"/>
    <mergeCell ref="H4:K4"/>
    <mergeCell ref="H6:I6"/>
    <mergeCell ref="H7:I7"/>
    <mergeCell ref="B4:F4"/>
    <mergeCell ref="F2:K2"/>
  </mergeCells>
  <conditionalFormatting sqref="B9:E9">
    <cfRule type="cellIs" dxfId="203" priority="8" operator="equal">
      <formula>"-"</formula>
    </cfRule>
    <cfRule type="cellIs" dxfId="202" priority="9" operator="equal">
      <formula>"+"</formula>
    </cfRule>
    <cfRule type="cellIs" dxfId="201" priority="10" operator="equal">
      <formula>"!"</formula>
    </cfRule>
    <cfRule type="cellIs" dxfId="200" priority="17" operator="equal">
      <formula>2</formula>
    </cfRule>
    <cfRule type="cellIs" dxfId="199" priority="18" operator="equal">
      <formula>3</formula>
    </cfRule>
    <cfRule type="cellIs" dxfId="198" priority="19" operator="equal">
      <formula>4</formula>
    </cfRule>
    <cfRule type="cellIs" dxfId="197" priority="20" operator="equal">
      <formula>5</formula>
    </cfRule>
  </conditionalFormatting>
  <conditionalFormatting sqref="J6:M10 J20:M24">
    <cfRule type="cellIs" dxfId="196" priority="16" operator="equal">
      <formula>0</formula>
    </cfRule>
  </conditionalFormatting>
  <conditionalFormatting sqref="J15:M15">
    <cfRule type="cellIs" dxfId="195" priority="7" operator="equal">
      <formula>0</formula>
    </cfRule>
  </conditionalFormatting>
  <conditionalFormatting sqref="B27">
    <cfRule type="cellIs" dxfId="194" priority="4" operator="equal">
      <formula>"не справился."</formula>
    </cfRule>
    <cfRule type="cellIs" dxfId="193" priority="5" operator="equal">
      <formula>"справился."</formula>
    </cfRule>
    <cfRule type="containsText" dxfId="192" priority="6" operator="containsText" text="ложь">
      <formula>NOT(ISERROR(SEARCH("ложь",B27)))</formula>
    </cfRule>
  </conditionalFormatting>
  <conditionalFormatting sqref="A29:F36">
    <cfRule type="containsText" dxfId="191" priority="3" operator="containsText" text="ложь">
      <formula>NOT(ISERROR(SEARCH("ложь",A29)))</formula>
    </cfRule>
  </conditionalFormatting>
  <conditionalFormatting sqref="B27:E27">
    <cfRule type="containsText" dxfId="190" priority="2" operator="containsText" text="справился на повышенном уровне.">
      <formula>NOT(ISERROR(SEARCH("справился на повышенном уровне.",B27)))</formula>
    </cfRule>
    <cfRule type="containsText" dxfId="189" priority="1" operator="containsText" text="справился на базовом уровне.">
      <formula>NOT(ISERROR(SEARCH("справился на базовом уровне.",B27)))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A82"/>
  <sheetViews>
    <sheetView topLeftCell="A16" zoomScaleNormal="100" workbookViewId="0">
      <selection activeCell="AA3" sqref="AA1:AA1048576"/>
    </sheetView>
  </sheetViews>
  <sheetFormatPr defaultRowHeight="15"/>
  <cols>
    <col min="1" max="1" width="5.42578125" customWidth="1"/>
    <col min="2" max="2" width="24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4.85546875" customWidth="1"/>
    <col min="15" max="15" width="5" customWidth="1"/>
    <col min="16" max="16" width="5.28515625" customWidth="1"/>
    <col min="17" max="17" width="6.42578125" customWidth="1"/>
    <col min="18" max="18" width="6" customWidth="1"/>
    <col min="19" max="19" width="5.85546875" customWidth="1"/>
    <col min="20" max="21" width="5.7109375" customWidth="1"/>
    <col min="22" max="22" width="6" customWidth="1"/>
    <col min="23" max="23" width="6.28515625" customWidth="1"/>
    <col min="24" max="24" width="6" customWidth="1"/>
    <col min="25" max="25" width="5.85546875" customWidth="1"/>
    <col min="26" max="26" width="7" hidden="1" customWidth="1"/>
    <col min="27" max="27" width="8.42578125" hidden="1" customWidth="1"/>
  </cols>
  <sheetData>
    <row r="1" spans="1:27" ht="92.25" customHeight="1">
      <c r="B1" s="223" t="s">
        <v>96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</row>
    <row r="3" spans="1:27" ht="15.75" customHeight="1">
      <c r="A3" s="225" t="s">
        <v>22</v>
      </c>
      <c r="B3" s="225" t="s">
        <v>0</v>
      </c>
      <c r="C3" s="225" t="s">
        <v>23</v>
      </c>
      <c r="D3" s="225"/>
      <c r="E3" s="225"/>
      <c r="F3" s="225"/>
      <c r="G3" s="225"/>
      <c r="H3" s="225"/>
      <c r="I3" s="225"/>
      <c r="J3" s="225"/>
      <c r="K3" s="225"/>
      <c r="L3" s="225"/>
      <c r="M3" s="225" t="s">
        <v>24</v>
      </c>
      <c r="N3" s="225"/>
      <c r="O3" s="225"/>
      <c r="P3" s="225"/>
      <c r="Q3" s="225"/>
      <c r="R3" s="225" t="s">
        <v>25</v>
      </c>
      <c r="S3" s="225"/>
      <c r="T3" s="225"/>
      <c r="U3" s="225"/>
      <c r="V3" s="225"/>
      <c r="W3" s="226" t="s">
        <v>1</v>
      </c>
      <c r="X3" s="227" t="s">
        <v>2</v>
      </c>
      <c r="Y3" s="228" t="s">
        <v>54</v>
      </c>
      <c r="Z3" s="228" t="s">
        <v>53</v>
      </c>
      <c r="AA3" s="160" t="s">
        <v>53</v>
      </c>
    </row>
    <row r="4" spans="1:27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6"/>
      <c r="X4" s="227"/>
      <c r="Y4" s="228"/>
      <c r="Z4" s="228"/>
      <c r="AA4" s="161"/>
    </row>
    <row r="5" spans="1:27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6"/>
      <c r="X5" s="227"/>
      <c r="Y5" s="228"/>
      <c r="Z5" s="228"/>
      <c r="AA5" s="161"/>
    </row>
    <row r="6" spans="1:27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6"/>
      <c r="X6" s="227"/>
      <c r="Y6" s="228"/>
      <c r="Z6" s="228"/>
      <c r="AA6" s="161"/>
    </row>
    <row r="7" spans="1:27" ht="50.25">
      <c r="A7" s="225"/>
      <c r="B7" s="225"/>
      <c r="C7" s="72" t="s">
        <v>3</v>
      </c>
      <c r="D7" s="73" t="s">
        <v>4</v>
      </c>
      <c r="E7" s="74" t="s">
        <v>103</v>
      </c>
      <c r="F7" s="73" t="s">
        <v>137</v>
      </c>
      <c r="G7" s="73" t="s">
        <v>134</v>
      </c>
      <c r="H7" s="73" t="s">
        <v>6</v>
      </c>
      <c r="I7" s="73" t="s">
        <v>7</v>
      </c>
      <c r="J7" s="73" t="s">
        <v>8</v>
      </c>
      <c r="K7" s="73" t="s">
        <v>9</v>
      </c>
      <c r="L7" s="73" t="s">
        <v>136</v>
      </c>
      <c r="M7" s="73" t="s">
        <v>12</v>
      </c>
      <c r="N7" s="73" t="s">
        <v>13</v>
      </c>
      <c r="O7" s="73" t="s">
        <v>14</v>
      </c>
      <c r="P7" s="73" t="s">
        <v>15</v>
      </c>
      <c r="Q7" s="73" t="s">
        <v>16</v>
      </c>
      <c r="R7" s="73" t="s">
        <v>17</v>
      </c>
      <c r="S7" s="73" t="s">
        <v>18</v>
      </c>
      <c r="T7" s="73" t="s">
        <v>19</v>
      </c>
      <c r="U7" s="73" t="s">
        <v>20</v>
      </c>
      <c r="V7" s="73" t="s">
        <v>21</v>
      </c>
      <c r="W7" s="226"/>
      <c r="X7" s="227"/>
      <c r="Y7" s="228"/>
      <c r="Z7" s="228"/>
      <c r="AA7" s="162"/>
    </row>
    <row r="8" spans="1:27" ht="18.75" customHeight="1">
      <c r="A8" s="68">
        <v>1</v>
      </c>
      <c r="B8" s="69">
        <f>'Список класса'!B9</f>
        <v>0</v>
      </c>
      <c r="C8" s="59"/>
      <c r="D8" s="60" t="str">
        <f>IF(C8="","",IF(C8="н","",IF(C8&lt;10,"+","")))</f>
        <v/>
      </c>
      <c r="E8" s="60" t="str">
        <f>IF(C8="","",IF(C8="н","",IF(AND(C8&gt;=10,C8&lt;=20),"+","")))</f>
        <v/>
      </c>
      <c r="F8" s="60" t="str">
        <f>IF(C8="н","",IF(C8="","",IF(AND(C8&gt;=20,C8&lt;=40),"+","")))</f>
        <v/>
      </c>
      <c r="G8" s="60" t="str">
        <f>IF(AND(C8&gt;=41,C8&lt;=50),"+","")</f>
        <v/>
      </c>
      <c r="H8" s="60" t="str">
        <f>IF(AND(C8&gt;=51,C8&lt;=60),"+","")</f>
        <v/>
      </c>
      <c r="I8" s="60" t="str">
        <f>IF(AND(C8&gt;=61,C8&lt;=70),"+","")</f>
        <v/>
      </c>
      <c r="J8" s="60" t="str">
        <f>IF(AND(C8&gt;=71,C8&lt;=80),"+","")</f>
        <v/>
      </c>
      <c r="K8" s="60" t="str">
        <f>IF(AND(C8&gt;=81,C8&lt;=90),"+","")</f>
        <v/>
      </c>
      <c r="L8" s="60" t="str">
        <f>IF(C8="н","",IF(C8="","",IF(C8&gt;90,"+","")))</f>
        <v/>
      </c>
      <c r="M8" s="90"/>
      <c r="N8" s="90"/>
      <c r="O8" s="90"/>
      <c r="P8" s="91"/>
      <c r="Q8" s="90"/>
      <c r="R8" s="90"/>
      <c r="S8" s="90"/>
      <c r="T8" s="90"/>
      <c r="U8" s="90"/>
      <c r="V8" s="90"/>
      <c r="W8" s="112"/>
      <c r="X8" s="113"/>
      <c r="Y8" s="84" t="str">
        <f>IF(C8="н","",IF(C8="","",SUM(R8:V8)))</f>
        <v/>
      </c>
      <c r="Z8" s="53" t="str">
        <f>IF(C8="н","",IF(C8="","",IF(C8&gt;20,"!",IF(AND(C8&gt;=16,C8&lt;=20),"+","-"))))</f>
        <v/>
      </c>
      <c r="AA8" s="128" t="str">
        <f>IF(C8="н","",IF(C8="","",IF(C8&gt;20,5,IF(AND(C8&gt;=16,C8&lt;=20),4,IF(AND(C8&gt;=10,C8&lt;=15),3,2)))))</f>
        <v/>
      </c>
    </row>
    <row r="9" spans="1:27" ht="17.25" customHeight="1">
      <c r="A9" s="70">
        <v>2</v>
      </c>
      <c r="B9" s="69">
        <f>'Список класса'!B10</f>
        <v>0</v>
      </c>
      <c r="C9" s="59"/>
      <c r="D9" s="60" t="str">
        <f t="shared" ref="D9:D40" si="0">IF(C9="","",IF(C9="н","",IF(C9&lt;10,"+","")))</f>
        <v/>
      </c>
      <c r="E9" s="60" t="str">
        <f t="shared" ref="E9:E40" si="1">IF(C9="","",IF(C9="н","",IF(AND(C9&gt;=10,C9&lt;=20),"+","")))</f>
        <v/>
      </c>
      <c r="F9" s="60" t="str">
        <f t="shared" ref="F9:F40" si="2">IF(C9="н","",IF(C9="","",IF(AND(C9&gt;=21,C9&lt;=40),"+","")))</f>
        <v/>
      </c>
      <c r="G9" s="60" t="str">
        <f t="shared" ref="G9:G40" si="3">IF(AND(C9&gt;=41,C9&lt;=50),"+","")</f>
        <v/>
      </c>
      <c r="H9" s="60" t="str">
        <f t="shared" ref="H9:H40" si="4">IF(AND(C9&gt;=51,C9&lt;=60),"+","")</f>
        <v/>
      </c>
      <c r="I9" s="60" t="str">
        <f t="shared" ref="I9:I40" si="5">IF(AND(C9&gt;=61,C9&lt;=70),"+","")</f>
        <v/>
      </c>
      <c r="J9" s="60" t="str">
        <f t="shared" ref="J9:J40" si="6">IF(AND(C9&gt;=71,C9&lt;=80),"+","")</f>
        <v/>
      </c>
      <c r="K9" s="60" t="str">
        <f t="shared" ref="K9:K40" si="7">IF(AND(C9&gt;=81,C9&lt;=90),"+","")</f>
        <v/>
      </c>
      <c r="L9" s="60" t="str">
        <f t="shared" ref="L9:L40" si="8">IF(C9="н","",IF(C9="","",IF(C9&gt;90,"+","")))</f>
        <v/>
      </c>
      <c r="M9" s="90"/>
      <c r="N9" s="90"/>
      <c r="O9" s="90"/>
      <c r="P9" s="90"/>
      <c r="Q9" s="91"/>
      <c r="R9" s="90"/>
      <c r="S9" s="90"/>
      <c r="T9" s="90"/>
      <c r="U9" s="90"/>
      <c r="V9" s="90"/>
      <c r="W9" s="112"/>
      <c r="X9" s="113"/>
      <c r="Y9" s="84" t="str">
        <f t="shared" ref="Y9:Y40" si="9">IF(C9="н","",IF(C9="","",SUM(R9:V9)))</f>
        <v/>
      </c>
      <c r="Z9" s="128" t="str">
        <f t="shared" ref="Z9:Z40" si="10">IF(C9="н","",IF(C9="","",IF(C9&gt;20,"!",IF(AND(C9&gt;=16,C9&lt;=20),"+","-"))))</f>
        <v/>
      </c>
      <c r="AA9" s="128" t="str">
        <f t="shared" ref="AA9:AA40" si="11">IF(C9="н","",IF(C9="","",IF(C9&gt;20,5,IF(AND(C9&gt;=16,C9&lt;=20),4,IF(AND(C9&gt;=10,C9&lt;=15),3,2)))))</f>
        <v/>
      </c>
    </row>
    <row r="10" spans="1:27" ht="17.25" customHeight="1">
      <c r="A10" s="70">
        <v>3</v>
      </c>
      <c r="B10" s="69">
        <f>'Список класса'!B11</f>
        <v>0</v>
      </c>
      <c r="C10" s="59"/>
      <c r="D10" s="60" t="str">
        <f t="shared" si="0"/>
        <v/>
      </c>
      <c r="E10" s="60" t="str">
        <f t="shared" si="1"/>
        <v/>
      </c>
      <c r="F10" s="60" t="str">
        <f t="shared" si="2"/>
        <v/>
      </c>
      <c r="G10" s="60" t="str">
        <f t="shared" si="3"/>
        <v/>
      </c>
      <c r="H10" s="60" t="str">
        <f t="shared" si="4"/>
        <v/>
      </c>
      <c r="I10" s="60" t="str">
        <f t="shared" si="5"/>
        <v/>
      </c>
      <c r="J10" s="60" t="str">
        <f t="shared" si="6"/>
        <v/>
      </c>
      <c r="K10" s="60" t="str">
        <f t="shared" si="7"/>
        <v/>
      </c>
      <c r="L10" s="60" t="str">
        <f t="shared" si="8"/>
        <v/>
      </c>
      <c r="M10" s="90"/>
      <c r="N10" s="90"/>
      <c r="O10" s="90"/>
      <c r="P10" s="91"/>
      <c r="Q10" s="90"/>
      <c r="R10" s="90"/>
      <c r="S10" s="90"/>
      <c r="T10" s="90"/>
      <c r="U10" s="90"/>
      <c r="V10" s="90"/>
      <c r="W10" s="112"/>
      <c r="X10" s="113"/>
      <c r="Y10" s="84" t="str">
        <f t="shared" si="9"/>
        <v/>
      </c>
      <c r="Z10" s="128" t="str">
        <f t="shared" si="10"/>
        <v/>
      </c>
      <c r="AA10" s="128" t="str">
        <f t="shared" si="11"/>
        <v/>
      </c>
    </row>
    <row r="11" spans="1:27" ht="18" customHeight="1">
      <c r="A11" s="70">
        <v>4</v>
      </c>
      <c r="B11" s="69">
        <f>'Список класса'!B12</f>
        <v>0</v>
      </c>
      <c r="C11" s="59"/>
      <c r="D11" s="60" t="str">
        <f t="shared" si="0"/>
        <v/>
      </c>
      <c r="E11" s="60" t="str">
        <f t="shared" si="1"/>
        <v/>
      </c>
      <c r="F11" s="60" t="str">
        <f t="shared" si="2"/>
        <v/>
      </c>
      <c r="G11" s="60" t="str">
        <f t="shared" si="3"/>
        <v/>
      </c>
      <c r="H11" s="60" t="str">
        <f t="shared" si="4"/>
        <v/>
      </c>
      <c r="I11" s="60" t="str">
        <f t="shared" si="5"/>
        <v/>
      </c>
      <c r="J11" s="60" t="str">
        <f t="shared" si="6"/>
        <v/>
      </c>
      <c r="K11" s="60" t="str">
        <f t="shared" si="7"/>
        <v/>
      </c>
      <c r="L11" s="60" t="str">
        <f t="shared" si="8"/>
        <v/>
      </c>
      <c r="M11" s="90"/>
      <c r="N11" s="90"/>
      <c r="O11" s="90"/>
      <c r="P11" s="90"/>
      <c r="Q11" s="91"/>
      <c r="R11" s="90"/>
      <c r="S11" s="90"/>
      <c r="T11" s="90"/>
      <c r="U11" s="90"/>
      <c r="V11" s="90"/>
      <c r="W11" s="112"/>
      <c r="X11" s="113"/>
      <c r="Y11" s="84" t="str">
        <f t="shared" si="9"/>
        <v/>
      </c>
      <c r="Z11" s="128" t="str">
        <f t="shared" si="10"/>
        <v/>
      </c>
      <c r="AA11" s="128" t="str">
        <f t="shared" si="11"/>
        <v/>
      </c>
    </row>
    <row r="12" spans="1:27" ht="19.5" customHeight="1">
      <c r="A12" s="70">
        <v>5</v>
      </c>
      <c r="B12" s="69">
        <f>'Список класса'!B13</f>
        <v>0</v>
      </c>
      <c r="C12" s="59"/>
      <c r="D12" s="60" t="str">
        <f t="shared" si="0"/>
        <v/>
      </c>
      <c r="E12" s="60" t="str">
        <f t="shared" si="1"/>
        <v/>
      </c>
      <c r="F12" s="60" t="str">
        <f t="shared" si="2"/>
        <v/>
      </c>
      <c r="G12" s="60" t="str">
        <f t="shared" si="3"/>
        <v/>
      </c>
      <c r="H12" s="60" t="str">
        <f t="shared" si="4"/>
        <v/>
      </c>
      <c r="I12" s="60" t="str">
        <f t="shared" si="5"/>
        <v/>
      </c>
      <c r="J12" s="60" t="str">
        <f t="shared" si="6"/>
        <v/>
      </c>
      <c r="K12" s="60" t="str">
        <f t="shared" si="7"/>
        <v/>
      </c>
      <c r="L12" s="60" t="str">
        <f t="shared" si="8"/>
        <v/>
      </c>
      <c r="M12" s="90"/>
      <c r="N12" s="90"/>
      <c r="O12" s="90"/>
      <c r="P12" s="90"/>
      <c r="Q12" s="91"/>
      <c r="R12" s="90"/>
      <c r="S12" s="90"/>
      <c r="T12" s="90"/>
      <c r="U12" s="90"/>
      <c r="V12" s="90"/>
      <c r="W12" s="112"/>
      <c r="X12" s="113"/>
      <c r="Y12" s="84" t="str">
        <f t="shared" si="9"/>
        <v/>
      </c>
      <c r="Z12" s="128" t="str">
        <f t="shared" si="10"/>
        <v/>
      </c>
      <c r="AA12" s="128" t="str">
        <f t="shared" si="11"/>
        <v/>
      </c>
    </row>
    <row r="13" spans="1:27" ht="18" customHeight="1">
      <c r="A13" s="70">
        <v>6</v>
      </c>
      <c r="B13" s="69">
        <f>'Список класса'!B14</f>
        <v>0</v>
      </c>
      <c r="C13" s="59"/>
      <c r="D13" s="60" t="str">
        <f t="shared" si="0"/>
        <v/>
      </c>
      <c r="E13" s="60" t="str">
        <f t="shared" si="1"/>
        <v/>
      </c>
      <c r="F13" s="60" t="str">
        <f t="shared" si="2"/>
        <v/>
      </c>
      <c r="G13" s="60" t="str">
        <f t="shared" si="3"/>
        <v/>
      </c>
      <c r="H13" s="60" t="str">
        <f t="shared" si="4"/>
        <v/>
      </c>
      <c r="I13" s="60" t="str">
        <f t="shared" si="5"/>
        <v/>
      </c>
      <c r="J13" s="60" t="str">
        <f t="shared" si="6"/>
        <v/>
      </c>
      <c r="K13" s="60" t="str">
        <f t="shared" si="7"/>
        <v/>
      </c>
      <c r="L13" s="60" t="str">
        <f t="shared" si="8"/>
        <v/>
      </c>
      <c r="M13" s="90"/>
      <c r="N13" s="90"/>
      <c r="O13" s="90"/>
      <c r="P13" s="90"/>
      <c r="Q13" s="91"/>
      <c r="R13" s="90"/>
      <c r="S13" s="90"/>
      <c r="T13" s="90"/>
      <c r="U13" s="90"/>
      <c r="V13" s="90"/>
      <c r="W13" s="112"/>
      <c r="X13" s="113"/>
      <c r="Y13" s="84" t="str">
        <f t="shared" si="9"/>
        <v/>
      </c>
      <c r="Z13" s="128" t="str">
        <f t="shared" si="10"/>
        <v/>
      </c>
      <c r="AA13" s="128" t="str">
        <f t="shared" si="11"/>
        <v/>
      </c>
    </row>
    <row r="14" spans="1:27" ht="17.25" customHeight="1">
      <c r="A14" s="70">
        <v>7</v>
      </c>
      <c r="B14" s="69">
        <f>'Список класса'!B15</f>
        <v>0</v>
      </c>
      <c r="C14" s="59"/>
      <c r="D14" s="60" t="str">
        <f t="shared" si="0"/>
        <v/>
      </c>
      <c r="E14" s="60" t="str">
        <f t="shared" si="1"/>
        <v/>
      </c>
      <c r="F14" s="60" t="str">
        <f t="shared" si="2"/>
        <v/>
      </c>
      <c r="G14" s="60" t="str">
        <f t="shared" si="3"/>
        <v/>
      </c>
      <c r="H14" s="60" t="str">
        <f t="shared" si="4"/>
        <v/>
      </c>
      <c r="I14" s="60" t="str">
        <f t="shared" si="5"/>
        <v/>
      </c>
      <c r="J14" s="60" t="str">
        <f t="shared" si="6"/>
        <v/>
      </c>
      <c r="K14" s="60" t="str">
        <f t="shared" si="7"/>
        <v/>
      </c>
      <c r="L14" s="60" t="str">
        <f t="shared" si="8"/>
        <v/>
      </c>
      <c r="M14" s="90"/>
      <c r="N14" s="90"/>
      <c r="O14" s="90"/>
      <c r="P14" s="91"/>
      <c r="Q14" s="90"/>
      <c r="R14" s="90"/>
      <c r="S14" s="90"/>
      <c r="T14" s="90"/>
      <c r="U14" s="90"/>
      <c r="V14" s="90"/>
      <c r="W14" s="112"/>
      <c r="X14" s="113"/>
      <c r="Y14" s="84" t="str">
        <f t="shared" si="9"/>
        <v/>
      </c>
      <c r="Z14" s="128" t="str">
        <f t="shared" si="10"/>
        <v/>
      </c>
      <c r="AA14" s="128" t="str">
        <f t="shared" si="11"/>
        <v/>
      </c>
    </row>
    <row r="15" spans="1:27" ht="18" customHeight="1">
      <c r="A15" s="70">
        <v>8</v>
      </c>
      <c r="B15" s="69">
        <f>'Список класса'!B16</f>
        <v>0</v>
      </c>
      <c r="C15" s="59"/>
      <c r="D15" s="60" t="str">
        <f t="shared" si="0"/>
        <v/>
      </c>
      <c r="E15" s="60" t="str">
        <f t="shared" si="1"/>
        <v/>
      </c>
      <c r="F15" s="60" t="str">
        <f t="shared" si="2"/>
        <v/>
      </c>
      <c r="G15" s="60" t="str">
        <f t="shared" si="3"/>
        <v/>
      </c>
      <c r="H15" s="60" t="str">
        <f t="shared" si="4"/>
        <v/>
      </c>
      <c r="I15" s="60" t="str">
        <f t="shared" si="5"/>
        <v/>
      </c>
      <c r="J15" s="60" t="str">
        <f t="shared" si="6"/>
        <v/>
      </c>
      <c r="K15" s="60" t="str">
        <f t="shared" si="7"/>
        <v/>
      </c>
      <c r="L15" s="60" t="str">
        <f t="shared" si="8"/>
        <v/>
      </c>
      <c r="M15" s="90"/>
      <c r="N15" s="90"/>
      <c r="O15" s="91"/>
      <c r="P15" s="90"/>
      <c r="Q15" s="90"/>
      <c r="R15" s="90"/>
      <c r="S15" s="90"/>
      <c r="T15" s="90"/>
      <c r="U15" s="90"/>
      <c r="V15" s="90"/>
      <c r="W15" s="112"/>
      <c r="X15" s="112"/>
      <c r="Y15" s="84" t="str">
        <f t="shared" si="9"/>
        <v/>
      </c>
      <c r="Z15" s="128" t="str">
        <f t="shared" si="10"/>
        <v/>
      </c>
      <c r="AA15" s="128" t="str">
        <f t="shared" si="11"/>
        <v/>
      </c>
    </row>
    <row r="16" spans="1:27" ht="16.5" customHeight="1">
      <c r="A16" s="70">
        <v>9</v>
      </c>
      <c r="B16" s="69">
        <f>'Список класса'!B17</f>
        <v>0</v>
      </c>
      <c r="C16" s="59"/>
      <c r="D16" s="60" t="str">
        <f t="shared" si="0"/>
        <v/>
      </c>
      <c r="E16" s="60" t="str">
        <f t="shared" si="1"/>
        <v/>
      </c>
      <c r="F16" s="60" t="str">
        <f t="shared" si="2"/>
        <v/>
      </c>
      <c r="G16" s="60" t="str">
        <f t="shared" si="3"/>
        <v/>
      </c>
      <c r="H16" s="60" t="str">
        <f t="shared" si="4"/>
        <v/>
      </c>
      <c r="I16" s="60" t="str">
        <f t="shared" si="5"/>
        <v/>
      </c>
      <c r="J16" s="60" t="str">
        <f t="shared" si="6"/>
        <v/>
      </c>
      <c r="K16" s="60" t="str">
        <f t="shared" si="7"/>
        <v/>
      </c>
      <c r="L16" s="60" t="str">
        <f t="shared" si="8"/>
        <v/>
      </c>
      <c r="M16" s="90"/>
      <c r="N16" s="90"/>
      <c r="O16" s="90"/>
      <c r="P16" s="91"/>
      <c r="Q16" s="90"/>
      <c r="R16" s="90"/>
      <c r="S16" s="90"/>
      <c r="T16" s="90"/>
      <c r="U16" s="90"/>
      <c r="V16" s="90"/>
      <c r="W16" s="112"/>
      <c r="X16" s="113"/>
      <c r="Y16" s="84" t="str">
        <f t="shared" si="9"/>
        <v/>
      </c>
      <c r="Z16" s="128" t="str">
        <f t="shared" si="10"/>
        <v/>
      </c>
      <c r="AA16" s="128" t="str">
        <f t="shared" si="11"/>
        <v/>
      </c>
    </row>
    <row r="17" spans="1:27" ht="18.75" customHeight="1">
      <c r="A17" s="70">
        <v>10</v>
      </c>
      <c r="B17" s="69">
        <f>'Список класса'!B18</f>
        <v>0</v>
      </c>
      <c r="C17" s="59"/>
      <c r="D17" s="60" t="str">
        <f t="shared" si="0"/>
        <v/>
      </c>
      <c r="E17" s="60" t="str">
        <f t="shared" si="1"/>
        <v/>
      </c>
      <c r="F17" s="60" t="str">
        <f t="shared" si="2"/>
        <v/>
      </c>
      <c r="G17" s="60" t="str">
        <f t="shared" si="3"/>
        <v/>
      </c>
      <c r="H17" s="60" t="str">
        <f t="shared" si="4"/>
        <v/>
      </c>
      <c r="I17" s="60" t="str">
        <f t="shared" si="5"/>
        <v/>
      </c>
      <c r="J17" s="60" t="str">
        <f t="shared" si="6"/>
        <v/>
      </c>
      <c r="K17" s="60" t="str">
        <f t="shared" si="7"/>
        <v/>
      </c>
      <c r="L17" s="60" t="str">
        <f t="shared" si="8"/>
        <v/>
      </c>
      <c r="M17" s="90"/>
      <c r="N17" s="90"/>
      <c r="O17" s="90"/>
      <c r="P17" s="90"/>
      <c r="Q17" s="91"/>
      <c r="R17" s="90"/>
      <c r="S17" s="90"/>
      <c r="T17" s="90"/>
      <c r="U17" s="90"/>
      <c r="V17" s="90"/>
      <c r="W17" s="112"/>
      <c r="X17" s="113"/>
      <c r="Y17" s="84" t="str">
        <f t="shared" si="9"/>
        <v/>
      </c>
      <c r="Z17" s="128" t="str">
        <f t="shared" si="10"/>
        <v/>
      </c>
      <c r="AA17" s="128" t="str">
        <f t="shared" si="11"/>
        <v/>
      </c>
    </row>
    <row r="18" spans="1:27" ht="18.75" customHeight="1">
      <c r="A18" s="70">
        <v>11</v>
      </c>
      <c r="B18" s="69">
        <f>'Список класса'!B19</f>
        <v>0</v>
      </c>
      <c r="C18" s="59"/>
      <c r="D18" s="60" t="str">
        <f t="shared" si="0"/>
        <v/>
      </c>
      <c r="E18" s="60" t="str">
        <f t="shared" si="1"/>
        <v/>
      </c>
      <c r="F18" s="60" t="str">
        <f t="shared" si="2"/>
        <v/>
      </c>
      <c r="G18" s="60" t="str">
        <f t="shared" si="3"/>
        <v/>
      </c>
      <c r="H18" s="60" t="str">
        <f t="shared" si="4"/>
        <v/>
      </c>
      <c r="I18" s="60" t="str">
        <f t="shared" si="5"/>
        <v/>
      </c>
      <c r="J18" s="60" t="str">
        <f t="shared" si="6"/>
        <v/>
      </c>
      <c r="K18" s="60" t="str">
        <f t="shared" si="7"/>
        <v/>
      </c>
      <c r="L18" s="60" t="str">
        <f t="shared" si="8"/>
        <v/>
      </c>
      <c r="M18" s="90"/>
      <c r="N18" s="90"/>
      <c r="O18" s="90"/>
      <c r="P18" s="90"/>
      <c r="Q18" s="91"/>
      <c r="R18" s="90"/>
      <c r="S18" s="90"/>
      <c r="T18" s="90"/>
      <c r="U18" s="90"/>
      <c r="V18" s="90"/>
      <c r="W18" s="112"/>
      <c r="X18" s="112"/>
      <c r="Y18" s="84" t="str">
        <f t="shared" si="9"/>
        <v/>
      </c>
      <c r="Z18" s="128" t="str">
        <f t="shared" si="10"/>
        <v/>
      </c>
      <c r="AA18" s="128" t="str">
        <f t="shared" si="11"/>
        <v/>
      </c>
    </row>
    <row r="19" spans="1:27" ht="18" customHeight="1">
      <c r="A19" s="70">
        <v>12</v>
      </c>
      <c r="B19" s="69">
        <f>'Список класса'!B20</f>
        <v>0</v>
      </c>
      <c r="C19" s="59"/>
      <c r="D19" s="60" t="str">
        <f t="shared" si="0"/>
        <v/>
      </c>
      <c r="E19" s="60" t="str">
        <f t="shared" si="1"/>
        <v/>
      </c>
      <c r="F19" s="60" t="str">
        <f t="shared" si="2"/>
        <v/>
      </c>
      <c r="G19" s="60" t="str">
        <f t="shared" si="3"/>
        <v/>
      </c>
      <c r="H19" s="60" t="str">
        <f t="shared" si="4"/>
        <v/>
      </c>
      <c r="I19" s="60" t="str">
        <f t="shared" si="5"/>
        <v/>
      </c>
      <c r="J19" s="60" t="str">
        <f t="shared" si="6"/>
        <v/>
      </c>
      <c r="K19" s="60" t="str">
        <f t="shared" si="7"/>
        <v/>
      </c>
      <c r="L19" s="60" t="str">
        <f t="shared" si="8"/>
        <v/>
      </c>
      <c r="M19" s="90"/>
      <c r="N19" s="90"/>
      <c r="O19" s="90"/>
      <c r="P19" s="90"/>
      <c r="Q19" s="91"/>
      <c r="R19" s="90"/>
      <c r="S19" s="90"/>
      <c r="T19" s="90"/>
      <c r="U19" s="90"/>
      <c r="V19" s="90"/>
      <c r="W19" s="112"/>
      <c r="X19" s="113"/>
      <c r="Y19" s="84" t="str">
        <f t="shared" si="9"/>
        <v/>
      </c>
      <c r="Z19" s="128" t="str">
        <f t="shared" si="10"/>
        <v/>
      </c>
      <c r="AA19" s="128" t="str">
        <f t="shared" si="11"/>
        <v/>
      </c>
    </row>
    <row r="20" spans="1:27" ht="21" customHeight="1">
      <c r="A20" s="70">
        <v>13</v>
      </c>
      <c r="B20" s="69">
        <f>'Список класса'!B21</f>
        <v>0</v>
      </c>
      <c r="C20" s="59"/>
      <c r="D20" s="60" t="str">
        <f t="shared" si="0"/>
        <v/>
      </c>
      <c r="E20" s="60" t="str">
        <f t="shared" si="1"/>
        <v/>
      </c>
      <c r="F20" s="60" t="str">
        <f t="shared" si="2"/>
        <v/>
      </c>
      <c r="G20" s="60" t="str">
        <f t="shared" si="3"/>
        <v/>
      </c>
      <c r="H20" s="60" t="str">
        <f t="shared" si="4"/>
        <v/>
      </c>
      <c r="I20" s="60" t="str">
        <f t="shared" si="5"/>
        <v/>
      </c>
      <c r="J20" s="60" t="str">
        <f t="shared" si="6"/>
        <v/>
      </c>
      <c r="K20" s="60" t="str">
        <f t="shared" si="7"/>
        <v/>
      </c>
      <c r="L20" s="60" t="str">
        <f t="shared" si="8"/>
        <v/>
      </c>
      <c r="M20" s="90"/>
      <c r="N20" s="90"/>
      <c r="O20" s="90"/>
      <c r="P20" s="90"/>
      <c r="Q20" s="91"/>
      <c r="R20" s="90"/>
      <c r="S20" s="90"/>
      <c r="T20" s="90"/>
      <c r="U20" s="90"/>
      <c r="V20" s="90"/>
      <c r="W20" s="112"/>
      <c r="X20" s="113"/>
      <c r="Y20" s="84" t="str">
        <f t="shared" si="9"/>
        <v/>
      </c>
      <c r="Z20" s="128" t="str">
        <f t="shared" si="10"/>
        <v/>
      </c>
      <c r="AA20" s="128" t="str">
        <f t="shared" si="11"/>
        <v/>
      </c>
    </row>
    <row r="21" spans="1:27" ht="16.5" customHeight="1">
      <c r="A21" s="70">
        <v>14</v>
      </c>
      <c r="B21" s="69">
        <f>'Список класса'!B22</f>
        <v>0</v>
      </c>
      <c r="C21" s="59"/>
      <c r="D21" s="60" t="str">
        <f t="shared" si="0"/>
        <v/>
      </c>
      <c r="E21" s="60" t="str">
        <f t="shared" si="1"/>
        <v/>
      </c>
      <c r="F21" s="60" t="str">
        <f t="shared" si="2"/>
        <v/>
      </c>
      <c r="G21" s="60" t="str">
        <f t="shared" si="3"/>
        <v/>
      </c>
      <c r="H21" s="60" t="str">
        <f t="shared" si="4"/>
        <v/>
      </c>
      <c r="I21" s="60" t="str">
        <f t="shared" si="5"/>
        <v/>
      </c>
      <c r="J21" s="60" t="str">
        <f t="shared" si="6"/>
        <v/>
      </c>
      <c r="K21" s="60" t="str">
        <f t="shared" si="7"/>
        <v/>
      </c>
      <c r="L21" s="60" t="str">
        <f t="shared" si="8"/>
        <v/>
      </c>
      <c r="M21" s="90"/>
      <c r="N21" s="90"/>
      <c r="O21" s="90"/>
      <c r="P21" s="90"/>
      <c r="Q21" s="91"/>
      <c r="R21" s="90"/>
      <c r="S21" s="90"/>
      <c r="T21" s="90"/>
      <c r="U21" s="90"/>
      <c r="V21" s="90"/>
      <c r="W21" s="112"/>
      <c r="X21" s="113"/>
      <c r="Y21" s="84" t="str">
        <f t="shared" si="9"/>
        <v/>
      </c>
      <c r="Z21" s="128" t="str">
        <f t="shared" si="10"/>
        <v/>
      </c>
      <c r="AA21" s="128" t="str">
        <f t="shared" si="11"/>
        <v/>
      </c>
    </row>
    <row r="22" spans="1:27" ht="17.25" customHeight="1">
      <c r="A22" s="70">
        <v>15</v>
      </c>
      <c r="B22" s="69">
        <f>'Список класса'!B23</f>
        <v>0</v>
      </c>
      <c r="C22" s="59"/>
      <c r="D22" s="60" t="str">
        <f t="shared" si="0"/>
        <v/>
      </c>
      <c r="E22" s="60" t="str">
        <f t="shared" si="1"/>
        <v/>
      </c>
      <c r="F22" s="60" t="str">
        <f t="shared" si="2"/>
        <v/>
      </c>
      <c r="G22" s="60" t="str">
        <f t="shared" si="3"/>
        <v/>
      </c>
      <c r="H22" s="60" t="str">
        <f t="shared" si="4"/>
        <v/>
      </c>
      <c r="I22" s="60" t="str">
        <f t="shared" si="5"/>
        <v/>
      </c>
      <c r="J22" s="60" t="str">
        <f t="shared" si="6"/>
        <v/>
      </c>
      <c r="K22" s="60" t="str">
        <f t="shared" si="7"/>
        <v/>
      </c>
      <c r="L22" s="60" t="str">
        <f t="shared" si="8"/>
        <v/>
      </c>
      <c r="M22" s="90"/>
      <c r="N22" s="90"/>
      <c r="O22" s="90"/>
      <c r="P22" s="90"/>
      <c r="Q22" s="91"/>
      <c r="R22" s="90"/>
      <c r="S22" s="90"/>
      <c r="T22" s="90"/>
      <c r="U22" s="90"/>
      <c r="V22" s="90"/>
      <c r="W22" s="112"/>
      <c r="X22" s="112"/>
      <c r="Y22" s="84" t="str">
        <f t="shared" si="9"/>
        <v/>
      </c>
      <c r="Z22" s="128" t="str">
        <f t="shared" si="10"/>
        <v/>
      </c>
      <c r="AA22" s="128" t="str">
        <f t="shared" si="11"/>
        <v/>
      </c>
    </row>
    <row r="23" spans="1:27" ht="19.5" customHeight="1">
      <c r="A23" s="70">
        <v>16</v>
      </c>
      <c r="B23" s="69">
        <f>'Список класса'!B24</f>
        <v>0</v>
      </c>
      <c r="C23" s="59"/>
      <c r="D23" s="60" t="str">
        <f t="shared" si="0"/>
        <v/>
      </c>
      <c r="E23" s="60" t="str">
        <f t="shared" si="1"/>
        <v/>
      </c>
      <c r="F23" s="60" t="str">
        <f t="shared" si="2"/>
        <v/>
      </c>
      <c r="G23" s="60" t="str">
        <f t="shared" si="3"/>
        <v/>
      </c>
      <c r="H23" s="60" t="str">
        <f t="shared" si="4"/>
        <v/>
      </c>
      <c r="I23" s="60" t="str">
        <f t="shared" si="5"/>
        <v/>
      </c>
      <c r="J23" s="60" t="str">
        <f t="shared" si="6"/>
        <v/>
      </c>
      <c r="K23" s="60" t="str">
        <f t="shared" si="7"/>
        <v/>
      </c>
      <c r="L23" s="60" t="str">
        <f t="shared" si="8"/>
        <v/>
      </c>
      <c r="M23" s="90"/>
      <c r="N23" s="90"/>
      <c r="O23" s="90"/>
      <c r="P23" s="90"/>
      <c r="Q23" s="91"/>
      <c r="R23" s="90"/>
      <c r="S23" s="90"/>
      <c r="T23" s="90"/>
      <c r="U23" s="90"/>
      <c r="V23" s="90"/>
      <c r="W23" s="112"/>
      <c r="X23" s="113"/>
      <c r="Y23" s="84" t="str">
        <f t="shared" si="9"/>
        <v/>
      </c>
      <c r="Z23" s="128" t="str">
        <f t="shared" si="10"/>
        <v/>
      </c>
      <c r="AA23" s="128" t="str">
        <f t="shared" si="11"/>
        <v/>
      </c>
    </row>
    <row r="24" spans="1:27" ht="18.75" customHeight="1">
      <c r="A24" s="70">
        <v>17</v>
      </c>
      <c r="B24" s="69">
        <f>'Список класса'!B25</f>
        <v>0</v>
      </c>
      <c r="C24" s="59"/>
      <c r="D24" s="60" t="str">
        <f t="shared" si="0"/>
        <v/>
      </c>
      <c r="E24" s="60" t="str">
        <f t="shared" si="1"/>
        <v/>
      </c>
      <c r="F24" s="60" t="str">
        <f t="shared" si="2"/>
        <v/>
      </c>
      <c r="G24" s="60" t="str">
        <f t="shared" si="3"/>
        <v/>
      </c>
      <c r="H24" s="60" t="str">
        <f t="shared" si="4"/>
        <v/>
      </c>
      <c r="I24" s="60" t="str">
        <f t="shared" si="5"/>
        <v/>
      </c>
      <c r="J24" s="60" t="str">
        <f t="shared" si="6"/>
        <v/>
      </c>
      <c r="K24" s="60" t="str">
        <f t="shared" si="7"/>
        <v/>
      </c>
      <c r="L24" s="60" t="str">
        <f t="shared" si="8"/>
        <v/>
      </c>
      <c r="M24" s="90"/>
      <c r="N24" s="90"/>
      <c r="O24" s="91"/>
      <c r="P24" s="90"/>
      <c r="Q24" s="90"/>
      <c r="R24" s="90"/>
      <c r="S24" s="90"/>
      <c r="T24" s="90"/>
      <c r="U24" s="90"/>
      <c r="V24" s="90"/>
      <c r="W24" s="112"/>
      <c r="X24" s="113"/>
      <c r="Y24" s="84" t="str">
        <f t="shared" si="9"/>
        <v/>
      </c>
      <c r="Z24" s="128" t="str">
        <f t="shared" si="10"/>
        <v/>
      </c>
      <c r="AA24" s="128" t="str">
        <f t="shared" si="11"/>
        <v/>
      </c>
    </row>
    <row r="25" spans="1:27" ht="17.25" customHeight="1">
      <c r="A25" s="70">
        <v>18</v>
      </c>
      <c r="B25" s="69">
        <f>'Список класса'!B26</f>
        <v>0</v>
      </c>
      <c r="C25" s="59"/>
      <c r="D25" s="60" t="str">
        <f t="shared" si="0"/>
        <v/>
      </c>
      <c r="E25" s="60" t="str">
        <f t="shared" si="1"/>
        <v/>
      </c>
      <c r="F25" s="60" t="str">
        <f t="shared" si="2"/>
        <v/>
      </c>
      <c r="G25" s="60" t="str">
        <f t="shared" si="3"/>
        <v/>
      </c>
      <c r="H25" s="60" t="str">
        <f t="shared" si="4"/>
        <v/>
      </c>
      <c r="I25" s="60" t="str">
        <f t="shared" si="5"/>
        <v/>
      </c>
      <c r="J25" s="60" t="str">
        <f t="shared" si="6"/>
        <v/>
      </c>
      <c r="K25" s="60" t="str">
        <f t="shared" si="7"/>
        <v/>
      </c>
      <c r="L25" s="60" t="str">
        <f t="shared" si="8"/>
        <v/>
      </c>
      <c r="M25" s="90"/>
      <c r="N25" s="90"/>
      <c r="O25" s="90"/>
      <c r="P25" s="90"/>
      <c r="Q25" s="91"/>
      <c r="R25" s="90"/>
      <c r="S25" s="90"/>
      <c r="T25" s="90"/>
      <c r="U25" s="90"/>
      <c r="V25" s="90"/>
      <c r="W25" s="112"/>
      <c r="X25" s="113"/>
      <c r="Y25" s="84" t="str">
        <f t="shared" si="9"/>
        <v/>
      </c>
      <c r="Z25" s="128" t="str">
        <f t="shared" si="10"/>
        <v/>
      </c>
      <c r="AA25" s="128" t="str">
        <f t="shared" si="11"/>
        <v/>
      </c>
    </row>
    <row r="26" spans="1:27" ht="18" customHeight="1">
      <c r="A26" s="70">
        <v>19</v>
      </c>
      <c r="B26" s="69">
        <f>'Список класса'!B27</f>
        <v>0</v>
      </c>
      <c r="C26" s="59"/>
      <c r="D26" s="60" t="str">
        <f t="shared" si="0"/>
        <v/>
      </c>
      <c r="E26" s="60" t="str">
        <f t="shared" si="1"/>
        <v/>
      </c>
      <c r="F26" s="60" t="str">
        <f t="shared" si="2"/>
        <v/>
      </c>
      <c r="G26" s="60" t="str">
        <f t="shared" si="3"/>
        <v/>
      </c>
      <c r="H26" s="60" t="str">
        <f t="shared" si="4"/>
        <v/>
      </c>
      <c r="I26" s="60" t="str">
        <f t="shared" si="5"/>
        <v/>
      </c>
      <c r="J26" s="60" t="str">
        <f t="shared" si="6"/>
        <v/>
      </c>
      <c r="K26" s="60" t="str">
        <f t="shared" si="7"/>
        <v/>
      </c>
      <c r="L26" s="60" t="str">
        <f t="shared" si="8"/>
        <v/>
      </c>
      <c r="M26" s="90"/>
      <c r="N26" s="91"/>
      <c r="O26" s="90"/>
      <c r="P26" s="90"/>
      <c r="Q26" s="90"/>
      <c r="R26" s="90"/>
      <c r="S26" s="90"/>
      <c r="T26" s="90"/>
      <c r="U26" s="90"/>
      <c r="V26" s="90"/>
      <c r="W26" s="112"/>
      <c r="X26" s="112"/>
      <c r="Y26" s="84" t="str">
        <f t="shared" si="9"/>
        <v/>
      </c>
      <c r="Z26" s="128" t="str">
        <f t="shared" si="10"/>
        <v/>
      </c>
      <c r="AA26" s="128" t="str">
        <f t="shared" si="11"/>
        <v/>
      </c>
    </row>
    <row r="27" spans="1:27" ht="18.75" customHeight="1">
      <c r="A27" s="70">
        <v>20</v>
      </c>
      <c r="B27" s="69">
        <f>'Список класса'!B28</f>
        <v>0</v>
      </c>
      <c r="C27" s="59"/>
      <c r="D27" s="60" t="str">
        <f t="shared" si="0"/>
        <v/>
      </c>
      <c r="E27" s="60" t="str">
        <f t="shared" si="1"/>
        <v/>
      </c>
      <c r="F27" s="60" t="str">
        <f t="shared" si="2"/>
        <v/>
      </c>
      <c r="G27" s="60" t="str">
        <f t="shared" si="3"/>
        <v/>
      </c>
      <c r="H27" s="60" t="str">
        <f t="shared" si="4"/>
        <v/>
      </c>
      <c r="I27" s="60" t="str">
        <f t="shared" si="5"/>
        <v/>
      </c>
      <c r="J27" s="60" t="str">
        <f t="shared" si="6"/>
        <v/>
      </c>
      <c r="K27" s="60" t="str">
        <f t="shared" si="7"/>
        <v/>
      </c>
      <c r="L27" s="60" t="str">
        <f t="shared" si="8"/>
        <v/>
      </c>
      <c r="M27" s="90"/>
      <c r="N27" s="90"/>
      <c r="O27" s="90"/>
      <c r="P27" s="90"/>
      <c r="Q27" s="91"/>
      <c r="R27" s="90"/>
      <c r="S27" s="90"/>
      <c r="T27" s="90"/>
      <c r="U27" s="90"/>
      <c r="V27" s="90"/>
      <c r="W27" s="112"/>
      <c r="X27" s="113"/>
      <c r="Y27" s="84" t="str">
        <f t="shared" si="9"/>
        <v/>
      </c>
      <c r="Z27" s="128" t="str">
        <f t="shared" si="10"/>
        <v/>
      </c>
      <c r="AA27" s="128" t="str">
        <f t="shared" si="11"/>
        <v/>
      </c>
    </row>
    <row r="28" spans="1:27" ht="18.75">
      <c r="A28" s="70">
        <v>21</v>
      </c>
      <c r="B28" s="71">
        <f>'Список класса'!B29</f>
        <v>0</v>
      </c>
      <c r="C28" s="64"/>
      <c r="D28" s="92" t="str">
        <f t="shared" si="0"/>
        <v/>
      </c>
      <c r="E28" s="60" t="str">
        <f t="shared" si="1"/>
        <v/>
      </c>
      <c r="F28" s="92" t="str">
        <f t="shared" si="2"/>
        <v/>
      </c>
      <c r="G28" s="60" t="str">
        <f t="shared" si="3"/>
        <v/>
      </c>
      <c r="H28" s="60" t="str">
        <f t="shared" si="4"/>
        <v/>
      </c>
      <c r="I28" s="60" t="str">
        <f t="shared" si="5"/>
        <v/>
      </c>
      <c r="J28" s="60" t="str">
        <f t="shared" si="6"/>
        <v/>
      </c>
      <c r="K28" s="60" t="str">
        <f t="shared" si="7"/>
        <v/>
      </c>
      <c r="L28" s="60" t="str">
        <f t="shared" si="8"/>
        <v/>
      </c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114"/>
      <c r="X28" s="114"/>
      <c r="Y28" s="84" t="str">
        <f t="shared" si="9"/>
        <v/>
      </c>
      <c r="Z28" s="128" t="str">
        <f t="shared" si="10"/>
        <v/>
      </c>
      <c r="AA28" s="128" t="str">
        <f t="shared" si="11"/>
        <v/>
      </c>
    </row>
    <row r="29" spans="1:27" ht="18.75">
      <c r="A29" s="70">
        <v>22</v>
      </c>
      <c r="B29" s="71">
        <f>'Список класса'!B30</f>
        <v>0</v>
      </c>
      <c r="C29" s="64"/>
      <c r="D29" s="92" t="str">
        <f t="shared" si="0"/>
        <v/>
      </c>
      <c r="E29" s="60" t="str">
        <f t="shared" si="1"/>
        <v/>
      </c>
      <c r="F29" s="92" t="str">
        <f t="shared" si="2"/>
        <v/>
      </c>
      <c r="G29" s="60" t="str">
        <f t="shared" si="3"/>
        <v/>
      </c>
      <c r="H29" s="60" t="str">
        <f t="shared" si="4"/>
        <v/>
      </c>
      <c r="I29" s="60" t="str">
        <f t="shared" si="5"/>
        <v/>
      </c>
      <c r="J29" s="60" t="str">
        <f t="shared" si="6"/>
        <v/>
      </c>
      <c r="K29" s="60" t="str">
        <f t="shared" si="7"/>
        <v/>
      </c>
      <c r="L29" s="60" t="str">
        <f t="shared" si="8"/>
        <v/>
      </c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114"/>
      <c r="X29" s="114"/>
      <c r="Y29" s="84" t="str">
        <f t="shared" si="9"/>
        <v/>
      </c>
      <c r="Z29" s="128" t="str">
        <f t="shared" si="10"/>
        <v/>
      </c>
      <c r="AA29" s="128" t="str">
        <f t="shared" si="11"/>
        <v/>
      </c>
    </row>
    <row r="30" spans="1:27" ht="18.75">
      <c r="A30" s="70">
        <v>23</v>
      </c>
      <c r="B30" s="71">
        <f>'Список класса'!B31</f>
        <v>0</v>
      </c>
      <c r="C30" s="64"/>
      <c r="D30" s="92" t="str">
        <f t="shared" si="0"/>
        <v/>
      </c>
      <c r="E30" s="60" t="str">
        <f t="shared" si="1"/>
        <v/>
      </c>
      <c r="F30" s="92" t="str">
        <f t="shared" si="2"/>
        <v/>
      </c>
      <c r="G30" s="60" t="str">
        <f t="shared" si="3"/>
        <v/>
      </c>
      <c r="H30" s="60" t="str">
        <f t="shared" si="4"/>
        <v/>
      </c>
      <c r="I30" s="60" t="str">
        <f t="shared" si="5"/>
        <v/>
      </c>
      <c r="J30" s="60" t="str">
        <f t="shared" si="6"/>
        <v/>
      </c>
      <c r="K30" s="60" t="str">
        <f t="shared" si="7"/>
        <v/>
      </c>
      <c r="L30" s="60" t="str">
        <f t="shared" si="8"/>
        <v/>
      </c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114"/>
      <c r="X30" s="114"/>
      <c r="Y30" s="84" t="str">
        <f t="shared" si="9"/>
        <v/>
      </c>
      <c r="Z30" s="128" t="str">
        <f t="shared" si="10"/>
        <v/>
      </c>
      <c r="AA30" s="128" t="str">
        <f t="shared" si="11"/>
        <v/>
      </c>
    </row>
    <row r="31" spans="1:27" ht="18.75">
      <c r="A31" s="70">
        <v>24</v>
      </c>
      <c r="B31" s="71">
        <f>'Список класса'!B32</f>
        <v>0</v>
      </c>
      <c r="C31" s="64"/>
      <c r="D31" s="92" t="str">
        <f t="shared" si="0"/>
        <v/>
      </c>
      <c r="E31" s="60" t="str">
        <f t="shared" si="1"/>
        <v/>
      </c>
      <c r="F31" s="92" t="str">
        <f t="shared" si="2"/>
        <v/>
      </c>
      <c r="G31" s="60" t="str">
        <f t="shared" si="3"/>
        <v/>
      </c>
      <c r="H31" s="60" t="str">
        <f t="shared" si="4"/>
        <v/>
      </c>
      <c r="I31" s="60" t="str">
        <f t="shared" si="5"/>
        <v/>
      </c>
      <c r="J31" s="60" t="str">
        <f t="shared" si="6"/>
        <v/>
      </c>
      <c r="K31" s="60" t="str">
        <f t="shared" si="7"/>
        <v/>
      </c>
      <c r="L31" s="60" t="str">
        <f t="shared" si="8"/>
        <v/>
      </c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114"/>
      <c r="X31" s="114"/>
      <c r="Y31" s="84" t="str">
        <f t="shared" si="9"/>
        <v/>
      </c>
      <c r="Z31" s="128" t="str">
        <f t="shared" si="10"/>
        <v/>
      </c>
      <c r="AA31" s="128" t="str">
        <f t="shared" si="11"/>
        <v/>
      </c>
    </row>
    <row r="32" spans="1:27" ht="18.75">
      <c r="A32" s="70">
        <v>25</v>
      </c>
      <c r="B32" s="71">
        <f>'Список класса'!B33</f>
        <v>0</v>
      </c>
      <c r="C32" s="64"/>
      <c r="D32" s="92" t="str">
        <f t="shared" si="0"/>
        <v/>
      </c>
      <c r="E32" s="60" t="str">
        <f t="shared" si="1"/>
        <v/>
      </c>
      <c r="F32" s="92" t="str">
        <f t="shared" si="2"/>
        <v/>
      </c>
      <c r="G32" s="60" t="str">
        <f t="shared" si="3"/>
        <v/>
      </c>
      <c r="H32" s="60" t="str">
        <f t="shared" si="4"/>
        <v/>
      </c>
      <c r="I32" s="60" t="str">
        <f t="shared" si="5"/>
        <v/>
      </c>
      <c r="J32" s="60" t="str">
        <f t="shared" si="6"/>
        <v/>
      </c>
      <c r="K32" s="60" t="str">
        <f t="shared" si="7"/>
        <v/>
      </c>
      <c r="L32" s="60" t="str">
        <f t="shared" si="8"/>
        <v/>
      </c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114"/>
      <c r="X32" s="114"/>
      <c r="Y32" s="84" t="str">
        <f t="shared" si="9"/>
        <v/>
      </c>
      <c r="Z32" s="128" t="str">
        <f t="shared" si="10"/>
        <v/>
      </c>
      <c r="AA32" s="128" t="str">
        <f t="shared" si="11"/>
        <v/>
      </c>
    </row>
    <row r="33" spans="1:27" ht="18.75">
      <c r="A33" s="70">
        <v>26</v>
      </c>
      <c r="B33" s="71">
        <f>'Список класса'!B34</f>
        <v>0</v>
      </c>
      <c r="C33" s="64"/>
      <c r="D33" s="92" t="str">
        <f t="shared" si="0"/>
        <v/>
      </c>
      <c r="E33" s="60" t="str">
        <f t="shared" si="1"/>
        <v/>
      </c>
      <c r="F33" s="92" t="str">
        <f t="shared" si="2"/>
        <v/>
      </c>
      <c r="G33" s="60" t="str">
        <f t="shared" si="3"/>
        <v/>
      </c>
      <c r="H33" s="60" t="str">
        <f t="shared" si="4"/>
        <v/>
      </c>
      <c r="I33" s="60" t="str">
        <f t="shared" si="5"/>
        <v/>
      </c>
      <c r="J33" s="60" t="str">
        <f t="shared" si="6"/>
        <v/>
      </c>
      <c r="K33" s="60" t="str">
        <f t="shared" si="7"/>
        <v/>
      </c>
      <c r="L33" s="60" t="str">
        <f t="shared" si="8"/>
        <v/>
      </c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114"/>
      <c r="X33" s="114"/>
      <c r="Y33" s="84" t="str">
        <f t="shared" si="9"/>
        <v/>
      </c>
      <c r="Z33" s="128" t="str">
        <f t="shared" si="10"/>
        <v/>
      </c>
      <c r="AA33" s="128" t="str">
        <f t="shared" si="11"/>
        <v/>
      </c>
    </row>
    <row r="34" spans="1:27" ht="18.75">
      <c r="A34" s="70">
        <v>27</v>
      </c>
      <c r="B34" s="71">
        <f>'Список класса'!B35</f>
        <v>0</v>
      </c>
      <c r="C34" s="64"/>
      <c r="D34" s="92" t="str">
        <f t="shared" si="0"/>
        <v/>
      </c>
      <c r="E34" s="60" t="str">
        <f t="shared" si="1"/>
        <v/>
      </c>
      <c r="F34" s="92" t="str">
        <f t="shared" si="2"/>
        <v/>
      </c>
      <c r="G34" s="60" t="str">
        <f t="shared" si="3"/>
        <v/>
      </c>
      <c r="H34" s="60" t="str">
        <f t="shared" si="4"/>
        <v/>
      </c>
      <c r="I34" s="60" t="str">
        <f t="shared" si="5"/>
        <v/>
      </c>
      <c r="J34" s="60" t="str">
        <f t="shared" si="6"/>
        <v/>
      </c>
      <c r="K34" s="60" t="str">
        <f t="shared" si="7"/>
        <v/>
      </c>
      <c r="L34" s="60" t="str">
        <f t="shared" si="8"/>
        <v/>
      </c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114"/>
      <c r="X34" s="114"/>
      <c r="Y34" s="84" t="str">
        <f t="shared" si="9"/>
        <v/>
      </c>
      <c r="Z34" s="128" t="str">
        <f t="shared" si="10"/>
        <v/>
      </c>
      <c r="AA34" s="128" t="str">
        <f t="shared" si="11"/>
        <v/>
      </c>
    </row>
    <row r="35" spans="1:27" ht="18.75">
      <c r="A35" s="70">
        <v>28</v>
      </c>
      <c r="B35" s="71">
        <f>'Список класса'!B36</f>
        <v>0</v>
      </c>
      <c r="C35" s="64"/>
      <c r="D35" s="92" t="str">
        <f t="shared" si="0"/>
        <v/>
      </c>
      <c r="E35" s="60" t="str">
        <f t="shared" si="1"/>
        <v/>
      </c>
      <c r="F35" s="92" t="str">
        <f t="shared" si="2"/>
        <v/>
      </c>
      <c r="G35" s="60" t="str">
        <f t="shared" si="3"/>
        <v/>
      </c>
      <c r="H35" s="60" t="str">
        <f t="shared" si="4"/>
        <v/>
      </c>
      <c r="I35" s="60" t="str">
        <f t="shared" si="5"/>
        <v/>
      </c>
      <c r="J35" s="60" t="str">
        <f t="shared" si="6"/>
        <v/>
      </c>
      <c r="K35" s="60" t="str">
        <f t="shared" si="7"/>
        <v/>
      </c>
      <c r="L35" s="60" t="str">
        <f t="shared" si="8"/>
        <v/>
      </c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114"/>
      <c r="X35" s="114"/>
      <c r="Y35" s="84" t="str">
        <f t="shared" si="9"/>
        <v/>
      </c>
      <c r="Z35" s="128" t="str">
        <f t="shared" si="10"/>
        <v/>
      </c>
      <c r="AA35" s="128" t="str">
        <f t="shared" si="11"/>
        <v/>
      </c>
    </row>
    <row r="36" spans="1:27" ht="18.75">
      <c r="A36" s="70">
        <v>29</v>
      </c>
      <c r="B36" s="71">
        <f>'Список класса'!B37</f>
        <v>0</v>
      </c>
      <c r="C36" s="64"/>
      <c r="D36" s="92" t="str">
        <f t="shared" si="0"/>
        <v/>
      </c>
      <c r="E36" s="60" t="str">
        <f t="shared" si="1"/>
        <v/>
      </c>
      <c r="F36" s="92" t="str">
        <f t="shared" si="2"/>
        <v/>
      </c>
      <c r="G36" s="60" t="str">
        <f t="shared" si="3"/>
        <v/>
      </c>
      <c r="H36" s="60" t="str">
        <f t="shared" si="4"/>
        <v/>
      </c>
      <c r="I36" s="60" t="str">
        <f t="shared" si="5"/>
        <v/>
      </c>
      <c r="J36" s="60" t="str">
        <f t="shared" si="6"/>
        <v/>
      </c>
      <c r="K36" s="60" t="str">
        <f t="shared" si="7"/>
        <v/>
      </c>
      <c r="L36" s="60" t="str">
        <f t="shared" si="8"/>
        <v/>
      </c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114"/>
      <c r="X36" s="114"/>
      <c r="Y36" s="84" t="str">
        <f t="shared" si="9"/>
        <v/>
      </c>
      <c r="Z36" s="128" t="str">
        <f t="shared" si="10"/>
        <v/>
      </c>
      <c r="AA36" s="128" t="str">
        <f t="shared" si="11"/>
        <v/>
      </c>
    </row>
    <row r="37" spans="1:27" ht="18.75">
      <c r="A37" s="70">
        <v>30</v>
      </c>
      <c r="B37" s="71">
        <f>'Список класса'!B38</f>
        <v>0</v>
      </c>
      <c r="C37" s="64"/>
      <c r="D37" s="92" t="str">
        <f t="shared" si="0"/>
        <v/>
      </c>
      <c r="E37" s="60" t="str">
        <f t="shared" si="1"/>
        <v/>
      </c>
      <c r="F37" s="92" t="str">
        <f t="shared" si="2"/>
        <v/>
      </c>
      <c r="G37" s="60" t="str">
        <f t="shared" si="3"/>
        <v/>
      </c>
      <c r="H37" s="60" t="str">
        <f t="shared" si="4"/>
        <v/>
      </c>
      <c r="I37" s="60" t="str">
        <f t="shared" si="5"/>
        <v/>
      </c>
      <c r="J37" s="60" t="str">
        <f t="shared" si="6"/>
        <v/>
      </c>
      <c r="K37" s="60" t="str">
        <f t="shared" si="7"/>
        <v/>
      </c>
      <c r="L37" s="60" t="str">
        <f t="shared" si="8"/>
        <v/>
      </c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114"/>
      <c r="X37" s="114"/>
      <c r="Y37" s="84" t="str">
        <f t="shared" si="9"/>
        <v/>
      </c>
      <c r="Z37" s="128" t="str">
        <f t="shared" si="10"/>
        <v/>
      </c>
      <c r="AA37" s="128" t="str">
        <f t="shared" si="11"/>
        <v/>
      </c>
    </row>
    <row r="38" spans="1:27" ht="18.75">
      <c r="A38" s="70">
        <v>31</v>
      </c>
      <c r="B38" s="71">
        <f>'Список класса'!B39</f>
        <v>0</v>
      </c>
      <c r="C38" s="64"/>
      <c r="D38" s="92" t="str">
        <f t="shared" si="0"/>
        <v/>
      </c>
      <c r="E38" s="60" t="str">
        <f t="shared" si="1"/>
        <v/>
      </c>
      <c r="F38" s="92" t="str">
        <f t="shared" si="2"/>
        <v/>
      </c>
      <c r="G38" s="60" t="str">
        <f t="shared" si="3"/>
        <v/>
      </c>
      <c r="H38" s="60" t="str">
        <f t="shared" si="4"/>
        <v/>
      </c>
      <c r="I38" s="60" t="str">
        <f t="shared" si="5"/>
        <v/>
      </c>
      <c r="J38" s="60" t="str">
        <f t="shared" si="6"/>
        <v/>
      </c>
      <c r="K38" s="60" t="str">
        <f t="shared" si="7"/>
        <v/>
      </c>
      <c r="L38" s="60" t="str">
        <f t="shared" si="8"/>
        <v/>
      </c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114"/>
      <c r="X38" s="114"/>
      <c r="Y38" s="84" t="str">
        <f t="shared" si="9"/>
        <v/>
      </c>
      <c r="Z38" s="128" t="str">
        <f t="shared" si="10"/>
        <v/>
      </c>
      <c r="AA38" s="128" t="str">
        <f t="shared" si="11"/>
        <v/>
      </c>
    </row>
    <row r="39" spans="1:27" ht="18.75">
      <c r="A39" s="70">
        <v>32</v>
      </c>
      <c r="B39" s="71">
        <f>'Список класса'!B40</f>
        <v>0</v>
      </c>
      <c r="C39" s="64"/>
      <c r="D39" s="92" t="str">
        <f t="shared" si="0"/>
        <v/>
      </c>
      <c r="E39" s="60" t="str">
        <f t="shared" si="1"/>
        <v/>
      </c>
      <c r="F39" s="92" t="str">
        <f t="shared" si="2"/>
        <v/>
      </c>
      <c r="G39" s="60" t="str">
        <f t="shared" si="3"/>
        <v/>
      </c>
      <c r="H39" s="60" t="str">
        <f t="shared" si="4"/>
        <v/>
      </c>
      <c r="I39" s="60" t="str">
        <f t="shared" si="5"/>
        <v/>
      </c>
      <c r="J39" s="60" t="str">
        <f t="shared" si="6"/>
        <v/>
      </c>
      <c r="K39" s="60" t="str">
        <f t="shared" si="7"/>
        <v/>
      </c>
      <c r="L39" s="60" t="str">
        <f t="shared" si="8"/>
        <v/>
      </c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114"/>
      <c r="X39" s="114"/>
      <c r="Y39" s="84" t="str">
        <f t="shared" si="9"/>
        <v/>
      </c>
      <c r="Z39" s="128" t="str">
        <f t="shared" si="10"/>
        <v/>
      </c>
      <c r="AA39" s="128" t="str">
        <f t="shared" si="11"/>
        <v/>
      </c>
    </row>
    <row r="40" spans="1:27" ht="18.75">
      <c r="A40" s="70">
        <v>33</v>
      </c>
      <c r="B40" s="94">
        <f>'Список класса'!B41</f>
        <v>0</v>
      </c>
      <c r="C40" s="64"/>
      <c r="D40" s="92" t="str">
        <f t="shared" si="0"/>
        <v/>
      </c>
      <c r="E40" s="60" t="str">
        <f t="shared" si="1"/>
        <v/>
      </c>
      <c r="F40" s="92" t="str">
        <f t="shared" si="2"/>
        <v/>
      </c>
      <c r="G40" s="60" t="str">
        <f t="shared" si="3"/>
        <v/>
      </c>
      <c r="H40" s="60" t="str">
        <f t="shared" si="4"/>
        <v/>
      </c>
      <c r="I40" s="60" t="str">
        <f t="shared" si="5"/>
        <v/>
      </c>
      <c r="J40" s="60" t="str">
        <f t="shared" si="6"/>
        <v/>
      </c>
      <c r="K40" s="60" t="str">
        <f t="shared" si="7"/>
        <v/>
      </c>
      <c r="L40" s="60" t="str">
        <f t="shared" si="8"/>
        <v/>
      </c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114"/>
      <c r="X40" s="114"/>
      <c r="Y40" s="84" t="str">
        <f t="shared" si="9"/>
        <v/>
      </c>
      <c r="Z40" s="128" t="str">
        <f t="shared" si="10"/>
        <v/>
      </c>
      <c r="AA40" s="128" t="str">
        <f t="shared" si="11"/>
        <v/>
      </c>
    </row>
    <row r="41" spans="1:27" ht="18.75">
      <c r="A41" s="215" t="s">
        <v>51</v>
      </c>
      <c r="B41" s="215"/>
      <c r="C41" s="95">
        <f>COUNTIF(C8:C40,"&gt;0")</f>
        <v>0</v>
      </c>
      <c r="D41" s="95">
        <f>COUNTIF((D8:D40),"=+")</f>
        <v>0</v>
      </c>
      <c r="E41" s="95">
        <f t="shared" ref="E41:L41" si="12">COUNTIF(E8:E40,"=+")</f>
        <v>0</v>
      </c>
      <c r="F41" s="95">
        <f t="shared" si="12"/>
        <v>0</v>
      </c>
      <c r="G41" s="95">
        <f t="shared" si="12"/>
        <v>0</v>
      </c>
      <c r="H41" s="95">
        <f t="shared" si="12"/>
        <v>0</v>
      </c>
      <c r="I41" s="95">
        <f t="shared" si="12"/>
        <v>0</v>
      </c>
      <c r="J41" s="95">
        <f t="shared" si="12"/>
        <v>0</v>
      </c>
      <c r="K41" s="95">
        <f t="shared" si="12"/>
        <v>0</v>
      </c>
      <c r="L41" s="95">
        <f t="shared" si="12"/>
        <v>0</v>
      </c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96">
        <f>SUM(Y8:Y40)</f>
        <v>0</v>
      </c>
      <c r="Z41" s="53"/>
      <c r="AA41" s="12"/>
    </row>
    <row r="42" spans="1:27">
      <c r="A42" s="216" t="s">
        <v>52</v>
      </c>
      <c r="B42" s="216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>
        <f>COUNTA(M8:M40)</f>
        <v>0</v>
      </c>
      <c r="N42" s="97">
        <f>COUNTA(N8:N40)</f>
        <v>0</v>
      </c>
      <c r="O42" s="97">
        <f>COUNTA(O8:O40)</f>
        <v>0</v>
      </c>
      <c r="P42" s="97">
        <f>COUNTA(P8:P40)</f>
        <v>0</v>
      </c>
      <c r="Q42" s="97">
        <f t="shared" ref="Q42:X42" si="13">COUNTA(Q8:Q40)</f>
        <v>0</v>
      </c>
      <c r="R42" s="97">
        <f t="shared" si="13"/>
        <v>0</v>
      </c>
      <c r="S42" s="97">
        <f t="shared" si="13"/>
        <v>0</v>
      </c>
      <c r="T42" s="97">
        <f t="shared" si="13"/>
        <v>0</v>
      </c>
      <c r="U42" s="97">
        <f t="shared" si="13"/>
        <v>0</v>
      </c>
      <c r="V42" s="97">
        <f t="shared" si="13"/>
        <v>0</v>
      </c>
      <c r="W42" s="97">
        <f t="shared" si="13"/>
        <v>0</v>
      </c>
      <c r="X42" s="97">
        <f t="shared" si="13"/>
        <v>0</v>
      </c>
      <c r="Y42" s="58"/>
      <c r="Z42" s="58"/>
      <c r="AA42" s="12"/>
    </row>
    <row r="43" spans="1:27" ht="15.75" thickBot="1">
      <c r="A43" s="217" t="s">
        <v>50</v>
      </c>
      <c r="B43" s="218"/>
      <c r="C43" s="88"/>
      <c r="D43" s="89" t="e">
        <f>D41/C41</f>
        <v>#DIV/0!</v>
      </c>
      <c r="E43" s="89" t="e">
        <f>E41/$C$41</f>
        <v>#DIV/0!</v>
      </c>
      <c r="F43" s="89" t="e">
        <f t="shared" ref="F43:L43" si="14">F41/$C$41</f>
        <v>#DIV/0!</v>
      </c>
      <c r="G43" s="89" t="e">
        <f t="shared" si="14"/>
        <v>#DIV/0!</v>
      </c>
      <c r="H43" s="89" t="e">
        <f t="shared" si="14"/>
        <v>#DIV/0!</v>
      </c>
      <c r="I43" s="89" t="e">
        <f t="shared" si="14"/>
        <v>#DIV/0!</v>
      </c>
      <c r="J43" s="89" t="e">
        <f t="shared" si="14"/>
        <v>#DIV/0!</v>
      </c>
      <c r="K43" s="89" t="e">
        <f t="shared" si="14"/>
        <v>#DIV/0!</v>
      </c>
      <c r="L43" s="89" t="e">
        <f t="shared" si="14"/>
        <v>#DIV/0!</v>
      </c>
      <c r="M43" s="89" t="e">
        <f>M42/$C$41</f>
        <v>#DIV/0!</v>
      </c>
      <c r="N43" s="89" t="e">
        <f t="shared" ref="N43:X43" si="15">N42/$C$41</f>
        <v>#DIV/0!</v>
      </c>
      <c r="O43" s="89" t="e">
        <f t="shared" si="15"/>
        <v>#DIV/0!</v>
      </c>
      <c r="P43" s="89" t="e">
        <f t="shared" si="15"/>
        <v>#DIV/0!</v>
      </c>
      <c r="Q43" s="89" t="e">
        <f t="shared" si="15"/>
        <v>#DIV/0!</v>
      </c>
      <c r="R43" s="89" t="e">
        <f t="shared" si="15"/>
        <v>#DIV/0!</v>
      </c>
      <c r="S43" s="89" t="e">
        <f t="shared" si="15"/>
        <v>#DIV/0!</v>
      </c>
      <c r="T43" s="89" t="e">
        <f t="shared" si="15"/>
        <v>#DIV/0!</v>
      </c>
      <c r="U43" s="89" t="e">
        <f t="shared" si="15"/>
        <v>#DIV/0!</v>
      </c>
      <c r="V43" s="89" t="e">
        <f t="shared" si="15"/>
        <v>#DIV/0!</v>
      </c>
      <c r="W43" s="89" t="e">
        <f t="shared" si="15"/>
        <v>#DIV/0!</v>
      </c>
      <c r="X43" s="89" t="e">
        <f t="shared" si="15"/>
        <v>#DIV/0!</v>
      </c>
      <c r="Y43" s="22"/>
      <c r="Z43" s="23"/>
      <c r="AA43" s="12"/>
    </row>
    <row r="44" spans="1:27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>
      <c r="A45" s="12"/>
      <c r="B45" s="12"/>
      <c r="C45" s="12"/>
      <c r="D45" s="219" t="s">
        <v>26</v>
      </c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12"/>
      <c r="Z45" s="12"/>
      <c r="AA45" s="12"/>
    </row>
    <row r="46" spans="1:27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>
      <c r="A48" s="12"/>
      <c r="B48" s="12"/>
      <c r="C48" s="11">
        <v>1</v>
      </c>
      <c r="D48" s="208" t="s">
        <v>27</v>
      </c>
      <c r="E48" s="209"/>
      <c r="F48" s="209"/>
      <c r="G48" s="210"/>
      <c r="H48" s="205"/>
      <c r="I48" s="206"/>
      <c r="J48" s="12"/>
      <c r="K48" s="12"/>
      <c r="L48" s="12"/>
      <c r="M48" s="12"/>
      <c r="N48" s="12"/>
      <c r="O48" s="12"/>
      <c r="P48" s="12"/>
      <c r="Q48" s="12"/>
      <c r="R48" s="220" t="s">
        <v>121</v>
      </c>
      <c r="S48" s="221"/>
      <c r="T48" s="221"/>
      <c r="U48" s="222"/>
      <c r="V48" s="163" t="s">
        <v>122</v>
      </c>
      <c r="W48" s="164"/>
      <c r="X48" s="164"/>
      <c r="Y48" s="165"/>
      <c r="Z48" s="12"/>
      <c r="AA48" s="12"/>
    </row>
    <row r="49" spans="1:27" ht="18.75">
      <c r="A49" s="12"/>
      <c r="B49" s="12"/>
      <c r="C49" s="11">
        <v>2</v>
      </c>
      <c r="D49" s="208" t="s">
        <v>28</v>
      </c>
      <c r="E49" s="209"/>
      <c r="F49" s="209"/>
      <c r="G49" s="210"/>
      <c r="H49" s="211"/>
      <c r="I49" s="212"/>
      <c r="J49" s="12"/>
      <c r="K49" s="12"/>
      <c r="L49" s="12"/>
      <c r="M49" s="12"/>
      <c r="N49" s="12"/>
      <c r="O49" s="12"/>
      <c r="P49" s="12"/>
      <c r="Q49" s="12"/>
      <c r="R49" s="213">
        <f>COUNTIF(AA8:AA40,"5")</f>
        <v>0</v>
      </c>
      <c r="S49" s="213"/>
      <c r="T49" s="213">
        <f>COUNTIF(AA8:AA40,"4")</f>
        <v>0</v>
      </c>
      <c r="U49" s="213"/>
      <c r="V49" s="213">
        <f>COUNTIF(AA8:AA40,"3")</f>
        <v>0</v>
      </c>
      <c r="W49" s="213"/>
      <c r="X49" s="168">
        <f>COUNTIF(AA8:AA40,"2")</f>
        <v>0</v>
      </c>
      <c r="Y49" s="170"/>
      <c r="Z49" s="12"/>
      <c r="AA49" s="12"/>
    </row>
    <row r="50" spans="1:27" ht="18.75">
      <c r="A50" s="12"/>
      <c r="B50" s="12"/>
      <c r="C50" s="11">
        <v>3</v>
      </c>
      <c r="D50" s="208" t="s">
        <v>29</v>
      </c>
      <c r="E50" s="209"/>
      <c r="F50" s="209"/>
      <c r="G50" s="210"/>
      <c r="H50" s="205"/>
      <c r="I50" s="206"/>
      <c r="J50" s="12"/>
      <c r="K50" s="12"/>
      <c r="L50" s="12"/>
      <c r="M50" s="12"/>
      <c r="N50" s="12"/>
      <c r="O50" s="12"/>
      <c r="P50" s="12"/>
      <c r="Q50" s="12"/>
      <c r="R50" s="214" t="s">
        <v>50</v>
      </c>
      <c r="S50" s="214"/>
      <c r="T50" s="214" t="s">
        <v>50</v>
      </c>
      <c r="U50" s="214"/>
      <c r="V50" s="214" t="s">
        <v>50</v>
      </c>
      <c r="W50" s="214"/>
      <c r="X50" s="174" t="s">
        <v>50</v>
      </c>
      <c r="Y50" s="176"/>
      <c r="Z50" s="12"/>
      <c r="AA50" s="12"/>
    </row>
    <row r="51" spans="1:27" ht="18.75">
      <c r="A51" s="12"/>
      <c r="B51" s="12"/>
      <c r="C51" s="11">
        <v>4</v>
      </c>
      <c r="D51" s="25" t="s">
        <v>30</v>
      </c>
      <c r="E51" s="26"/>
      <c r="F51" s="27"/>
      <c r="G51" s="28"/>
      <c r="H51" s="205"/>
      <c r="I51" s="206"/>
      <c r="J51" s="12"/>
      <c r="K51" s="12"/>
      <c r="L51" s="12"/>
      <c r="M51" s="12"/>
      <c r="N51" s="12"/>
      <c r="O51" s="12"/>
      <c r="P51" s="12"/>
      <c r="Q51" s="12"/>
      <c r="R51" s="207" t="e">
        <f>R49/$C$41</f>
        <v>#DIV/0!</v>
      </c>
      <c r="S51" s="207"/>
      <c r="T51" s="207" t="e">
        <f t="shared" ref="T51" si="16">T49/$C$41</f>
        <v>#DIV/0!</v>
      </c>
      <c r="U51" s="207"/>
      <c r="V51" s="207" t="e">
        <f t="shared" ref="V51" si="17">V49/$C$41</f>
        <v>#DIV/0!</v>
      </c>
      <c r="W51" s="207"/>
      <c r="X51" s="171" t="e">
        <f>X49/C41</f>
        <v>#DIV/0!</v>
      </c>
      <c r="Y51" s="173"/>
      <c r="Z51" s="12"/>
      <c r="AA51" s="12"/>
    </row>
    <row r="52" spans="1:27" ht="18.75">
      <c r="A52" s="12"/>
      <c r="B52" s="12"/>
      <c r="C52" s="11">
        <v>5</v>
      </c>
      <c r="D52" s="208" t="s">
        <v>31</v>
      </c>
      <c r="E52" s="209"/>
      <c r="F52" s="209"/>
      <c r="G52" s="210"/>
      <c r="H52" s="168">
        <f t="shared" ref="H52" si="18">$C$41</f>
        <v>0</v>
      </c>
      <c r="I52" s="170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>
      <c r="A54" s="12"/>
      <c r="B54" s="12"/>
      <c r="C54" s="168"/>
      <c r="D54" s="169"/>
      <c r="E54" s="169"/>
      <c r="F54" s="169"/>
      <c r="G54" s="169"/>
      <c r="H54" s="169"/>
      <c r="I54" s="170"/>
      <c r="J54" s="186" t="s">
        <v>49</v>
      </c>
      <c r="K54" s="187"/>
      <c r="L54" s="186" t="s">
        <v>50</v>
      </c>
      <c r="M54" s="187"/>
      <c r="N54" s="12"/>
      <c r="O54" s="12"/>
      <c r="P54" s="12"/>
      <c r="Q54" s="12"/>
      <c r="R54" s="233" t="s">
        <v>33</v>
      </c>
      <c r="S54" s="233"/>
      <c r="T54" s="234" t="s">
        <v>78</v>
      </c>
      <c r="U54" s="234"/>
      <c r="V54" s="229" t="s">
        <v>34</v>
      </c>
      <c r="W54" s="230"/>
      <c r="X54" s="230"/>
      <c r="Y54" s="231"/>
      <c r="Z54" s="12"/>
      <c r="AA54" s="12"/>
    </row>
    <row r="55" spans="1:27" ht="18.75">
      <c r="A55" s="12"/>
      <c r="B55" s="12"/>
      <c r="C55" s="14">
        <v>6</v>
      </c>
      <c r="D55" s="190" t="s">
        <v>32</v>
      </c>
      <c r="E55" s="191"/>
      <c r="F55" s="191"/>
      <c r="G55" s="191"/>
      <c r="H55" s="191"/>
      <c r="I55" s="191"/>
      <c r="J55" s="191"/>
      <c r="K55" s="191"/>
      <c r="L55" s="191"/>
      <c r="M55" s="192"/>
      <c r="N55" s="12"/>
      <c r="O55" s="12"/>
      <c r="P55" s="12"/>
      <c r="Q55" s="12"/>
      <c r="R55" s="203" t="s">
        <v>117</v>
      </c>
      <c r="S55" s="203"/>
      <c r="T55" s="203" t="s">
        <v>123</v>
      </c>
      <c r="U55" s="203"/>
      <c r="V55" s="232" t="s">
        <v>124</v>
      </c>
      <c r="W55" s="203"/>
      <c r="X55" s="166" t="s">
        <v>125</v>
      </c>
      <c r="Y55" s="167"/>
      <c r="Z55" s="12"/>
      <c r="AA55" s="12"/>
    </row>
    <row r="56" spans="1:27" ht="18.75">
      <c r="A56" s="12"/>
      <c r="B56" s="12"/>
      <c r="C56" s="11"/>
      <c r="D56" s="168" t="s">
        <v>33</v>
      </c>
      <c r="E56" s="169"/>
      <c r="F56" s="169"/>
      <c r="G56" s="169"/>
      <c r="H56" s="169"/>
      <c r="I56" s="170"/>
      <c r="J56" s="186">
        <f t="shared" ref="J56" si="19">$R$49</f>
        <v>0</v>
      </c>
      <c r="K56" s="187"/>
      <c r="L56" s="188" t="e">
        <f>J56/$C$41</f>
        <v>#DIV/0!</v>
      </c>
      <c r="M56" s="189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>
      <c r="A57" s="12"/>
      <c r="B57" s="12"/>
      <c r="C57" s="11"/>
      <c r="D57" s="168" t="s">
        <v>126</v>
      </c>
      <c r="E57" s="169"/>
      <c r="F57" s="169"/>
      <c r="G57" s="169"/>
      <c r="H57" s="169"/>
      <c r="I57" s="170"/>
      <c r="J57" s="186">
        <f t="shared" ref="J57" si="20">$T$49</f>
        <v>0</v>
      </c>
      <c r="K57" s="187"/>
      <c r="L57" s="188" t="e">
        <f t="shared" ref="L57:L58" si="21">J57/$C$41</f>
        <v>#DIV/0!</v>
      </c>
      <c r="M57" s="189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>
      <c r="A58" s="12"/>
      <c r="B58" s="12"/>
      <c r="C58" s="11"/>
      <c r="D58" s="168" t="s">
        <v>34</v>
      </c>
      <c r="E58" s="169"/>
      <c r="F58" s="169"/>
      <c r="G58" s="169"/>
      <c r="H58" s="169"/>
      <c r="I58" s="170"/>
      <c r="J58" s="186">
        <f>SUM(V49:X49)</f>
        <v>0</v>
      </c>
      <c r="K58" s="187"/>
      <c r="L58" s="188" t="e">
        <f t="shared" si="21"/>
        <v>#DIV/0!</v>
      </c>
      <c r="M58" s="189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>
      <c r="A59" s="12"/>
      <c r="B59" s="12"/>
      <c r="C59" s="14">
        <v>7</v>
      </c>
      <c r="D59" s="190" t="s">
        <v>35</v>
      </c>
      <c r="E59" s="191"/>
      <c r="F59" s="191"/>
      <c r="G59" s="191"/>
      <c r="H59" s="191"/>
      <c r="I59" s="191"/>
      <c r="J59" s="191"/>
      <c r="K59" s="191"/>
      <c r="L59" s="191"/>
      <c r="M59" s="19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>
      <c r="A60" s="12"/>
      <c r="B60" s="12"/>
      <c r="C60" s="11"/>
      <c r="D60" s="200" t="s">
        <v>37</v>
      </c>
      <c r="E60" s="201"/>
      <c r="F60" s="201"/>
      <c r="G60" s="201"/>
      <c r="H60" s="201"/>
      <c r="I60" s="202"/>
      <c r="J60" s="186">
        <f t="shared" ref="J60" si="22">$Q$42</f>
        <v>0</v>
      </c>
      <c r="K60" s="187"/>
      <c r="L60" s="188" t="e">
        <f t="shared" ref="L60" si="23">$Q$43</f>
        <v>#DIV/0!</v>
      </c>
      <c r="M60" s="187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>
      <c r="A61" s="12"/>
      <c r="B61" s="12"/>
      <c r="C61" s="11"/>
      <c r="D61" s="168" t="s">
        <v>36</v>
      </c>
      <c r="E61" s="169"/>
      <c r="F61" s="169"/>
      <c r="G61" s="169"/>
      <c r="H61" s="169"/>
      <c r="I61" s="170"/>
      <c r="J61" s="186">
        <f t="shared" ref="J61" si="24">$P$42</f>
        <v>0</v>
      </c>
      <c r="K61" s="187"/>
      <c r="L61" s="188" t="e">
        <f t="shared" ref="L61" si="25">$P$43</f>
        <v>#DIV/0!</v>
      </c>
      <c r="M61" s="187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>
      <c r="A62" s="12"/>
      <c r="B62" s="12"/>
      <c r="C62" s="11"/>
      <c r="D62" s="168" t="s">
        <v>38</v>
      </c>
      <c r="E62" s="169"/>
      <c r="F62" s="169"/>
      <c r="G62" s="169"/>
      <c r="H62" s="169"/>
      <c r="I62" s="170"/>
      <c r="J62" s="186">
        <f t="shared" ref="J62" si="26">$O$42</f>
        <v>0</v>
      </c>
      <c r="K62" s="187"/>
      <c r="L62" s="188" t="e">
        <f t="shared" ref="L62" si="27">$O$43</f>
        <v>#DIV/0!</v>
      </c>
      <c r="M62" s="187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>
      <c r="A63" s="12"/>
      <c r="B63" s="12"/>
      <c r="C63" s="11"/>
      <c r="D63" s="168" t="s">
        <v>39</v>
      </c>
      <c r="E63" s="169"/>
      <c r="F63" s="169"/>
      <c r="G63" s="169"/>
      <c r="H63" s="169"/>
      <c r="I63" s="170"/>
      <c r="J63" s="186">
        <f t="shared" ref="J63" si="28">$N$42</f>
        <v>0</v>
      </c>
      <c r="K63" s="187"/>
      <c r="L63" s="188" t="e">
        <f t="shared" ref="L63" si="29">$N$43</f>
        <v>#DIV/0!</v>
      </c>
      <c r="M63" s="187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>
      <c r="A64" s="12"/>
      <c r="B64" s="12"/>
      <c r="C64" s="11"/>
      <c r="D64" s="168" t="s">
        <v>40</v>
      </c>
      <c r="E64" s="169"/>
      <c r="F64" s="169"/>
      <c r="G64" s="169"/>
      <c r="H64" s="169"/>
      <c r="I64" s="170"/>
      <c r="J64" s="186">
        <f t="shared" ref="J64" si="30">$M$42</f>
        <v>0</v>
      </c>
      <c r="K64" s="187"/>
      <c r="L64" s="188" t="e">
        <f t="shared" ref="L64" si="31">$M$43</f>
        <v>#DIV/0!</v>
      </c>
      <c r="M64" s="187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>
      <c r="A65" s="12"/>
      <c r="B65" s="12"/>
      <c r="C65" s="14">
        <v>8</v>
      </c>
      <c r="D65" s="197" t="s">
        <v>60</v>
      </c>
      <c r="E65" s="198"/>
      <c r="F65" s="198"/>
      <c r="G65" s="198"/>
      <c r="H65" s="198"/>
      <c r="I65" s="198"/>
      <c r="J65" s="198"/>
      <c r="K65" s="198"/>
      <c r="L65" s="198"/>
      <c r="M65" s="199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>
      <c r="A66" s="12"/>
      <c r="B66" s="12"/>
      <c r="C66" s="11"/>
      <c r="D66" s="168" t="s">
        <v>41</v>
      </c>
      <c r="E66" s="169"/>
      <c r="F66" s="169"/>
      <c r="G66" s="169"/>
      <c r="H66" s="169"/>
      <c r="I66" s="170"/>
      <c r="J66" s="186">
        <f>COUNTIF(Y8:Y40,"=0")</f>
        <v>0</v>
      </c>
      <c r="K66" s="187"/>
      <c r="L66" s="188" t="e">
        <f>J66/$C$41</f>
        <v>#DIV/0!</v>
      </c>
      <c r="M66" s="189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>
      <c r="A67" s="12"/>
      <c r="B67" s="12"/>
      <c r="C67" s="11"/>
      <c r="D67" s="168" t="s">
        <v>42</v>
      </c>
      <c r="E67" s="169"/>
      <c r="F67" s="169"/>
      <c r="G67" s="169"/>
      <c r="H67" s="169"/>
      <c r="I67" s="170"/>
      <c r="J67" s="186">
        <f>(COUNTIF(Y8:Y40,"1")+COUNTIF(Y8:Y40,"2"))</f>
        <v>0</v>
      </c>
      <c r="K67" s="187"/>
      <c r="L67" s="188" t="e">
        <f t="shared" ref="L67:L69" si="32">J67/$C$41</f>
        <v>#DIV/0!</v>
      </c>
      <c r="M67" s="189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>
      <c r="A68" s="12"/>
      <c r="B68" s="12"/>
      <c r="C68" s="11"/>
      <c r="D68" s="168" t="s">
        <v>43</v>
      </c>
      <c r="E68" s="169"/>
      <c r="F68" s="169"/>
      <c r="G68" s="169"/>
      <c r="H68" s="169"/>
      <c r="I68" s="170"/>
      <c r="J68" s="186">
        <f>(COUNTIF(Y8:Y40,"3")+COUNTIF(Y8:Y40,"4")+COUNTIF(Y8:Y40,"5"))</f>
        <v>0</v>
      </c>
      <c r="K68" s="187"/>
      <c r="L68" s="188" t="e">
        <f t="shared" si="32"/>
        <v>#DIV/0!</v>
      </c>
      <c r="M68" s="189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>
      <c r="A69" s="12"/>
      <c r="B69" s="12"/>
      <c r="C69" s="11"/>
      <c r="D69" s="168" t="s">
        <v>44</v>
      </c>
      <c r="E69" s="169"/>
      <c r="F69" s="169"/>
      <c r="G69" s="169"/>
      <c r="H69" s="169"/>
      <c r="I69" s="170"/>
      <c r="J69" s="186">
        <f>H52-SUM(J66:K68)</f>
        <v>0</v>
      </c>
      <c r="K69" s="187"/>
      <c r="L69" s="188" t="e">
        <f t="shared" si="32"/>
        <v>#DIV/0!</v>
      </c>
      <c r="M69" s="189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>
      <c r="A70" s="12"/>
      <c r="B70" s="12"/>
      <c r="C70" s="14">
        <v>9</v>
      </c>
      <c r="D70" s="190" t="s">
        <v>55</v>
      </c>
      <c r="E70" s="191"/>
      <c r="F70" s="191"/>
      <c r="G70" s="191"/>
      <c r="H70" s="191"/>
      <c r="I70" s="191"/>
      <c r="J70" s="191"/>
      <c r="K70" s="191"/>
      <c r="L70" s="191"/>
      <c r="M70" s="19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>
      <c r="A71" s="12"/>
      <c r="B71" s="12"/>
      <c r="C71" s="11"/>
      <c r="D71" s="168" t="s">
        <v>56</v>
      </c>
      <c r="E71" s="169"/>
      <c r="F71" s="169"/>
      <c r="G71" s="169"/>
      <c r="H71" s="169"/>
      <c r="I71" s="170"/>
      <c r="J71" s="186">
        <f t="shared" ref="J71" si="33">$R$42</f>
        <v>0</v>
      </c>
      <c r="K71" s="187"/>
      <c r="L71" s="188" t="e">
        <f t="shared" ref="L71" si="34">$R$43</f>
        <v>#DIV/0!</v>
      </c>
      <c r="M71" s="187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>
      <c r="A72" s="12"/>
      <c r="B72" s="12"/>
      <c r="C72" s="11"/>
      <c r="D72" s="168" t="s">
        <v>57</v>
      </c>
      <c r="E72" s="169"/>
      <c r="F72" s="169"/>
      <c r="G72" s="169"/>
      <c r="H72" s="169"/>
      <c r="I72" s="170"/>
      <c r="J72" s="186">
        <f>SUM(S42:T42)</f>
        <v>0</v>
      </c>
      <c r="K72" s="187"/>
      <c r="L72" s="188" t="e">
        <f>J72/$C$41</f>
        <v>#DIV/0!</v>
      </c>
      <c r="M72" s="189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>
      <c r="A73" s="12"/>
      <c r="B73" s="12"/>
      <c r="C73" s="11"/>
      <c r="D73" s="168" t="s">
        <v>58</v>
      </c>
      <c r="E73" s="169"/>
      <c r="F73" s="169"/>
      <c r="G73" s="169"/>
      <c r="H73" s="169"/>
      <c r="I73" s="170"/>
      <c r="J73" s="186">
        <f t="shared" ref="J73" si="35">$U$42</f>
        <v>0</v>
      </c>
      <c r="K73" s="187"/>
      <c r="L73" s="188" t="e">
        <f t="shared" ref="L73" si="36">$U$43</f>
        <v>#DIV/0!</v>
      </c>
      <c r="M73" s="189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>
      <c r="A74" s="12"/>
      <c r="B74" s="12"/>
      <c r="C74" s="11"/>
      <c r="D74" s="168" t="s">
        <v>59</v>
      </c>
      <c r="E74" s="169"/>
      <c r="F74" s="169"/>
      <c r="G74" s="169"/>
      <c r="H74" s="169"/>
      <c r="I74" s="170"/>
      <c r="J74" s="186">
        <f t="shared" ref="J74" si="37">$V$42</f>
        <v>0</v>
      </c>
      <c r="K74" s="187"/>
      <c r="L74" s="188" t="e">
        <f t="shared" ref="L74" si="38">$V$43</f>
        <v>#DIV/0!</v>
      </c>
      <c r="M74" s="189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>
      <c r="A75" s="12"/>
      <c r="B75" s="12"/>
      <c r="C75" s="14">
        <v>10</v>
      </c>
      <c r="D75" s="190" t="s">
        <v>45</v>
      </c>
      <c r="E75" s="191"/>
      <c r="F75" s="191"/>
      <c r="G75" s="191"/>
      <c r="H75" s="191"/>
      <c r="I75" s="192"/>
      <c r="J75" s="188" t="e">
        <f>(COUNTIF(AA8:AA40,"3")+COUNTIF(AA8:AA40,"4")+COUNTIF(AA8:AA40,"5"))/H52</f>
        <v>#DIV/0!</v>
      </c>
      <c r="K75" s="193"/>
      <c r="L75" s="193"/>
      <c r="M75" s="189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>
      <c r="A76" s="12"/>
      <c r="B76" s="12"/>
      <c r="C76" s="194" t="s">
        <v>46</v>
      </c>
      <c r="D76" s="195"/>
      <c r="E76" s="195"/>
      <c r="F76" s="195"/>
      <c r="G76" s="195"/>
      <c r="H76" s="195"/>
      <c r="I76" s="196"/>
      <c r="J76" s="188" t="e">
        <f>(COUNTIF(AA8:AA40,"4")+COUNTIF(AA8:AA40,"5"))/H52</f>
        <v>#DIV/0!</v>
      </c>
      <c r="K76" s="193"/>
      <c r="L76" s="193"/>
      <c r="M76" s="189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>
      <c r="A77" s="12"/>
      <c r="B77" s="12"/>
      <c r="C77" s="177" t="s">
        <v>47</v>
      </c>
      <c r="D77" s="178"/>
      <c r="E77" s="178"/>
      <c r="F77" s="178"/>
      <c r="G77" s="178"/>
      <c r="H77" s="178"/>
      <c r="I77" s="179"/>
      <c r="J77" s="180" t="e">
        <f>(R49*100+T49*64+V49*36+X49*16)/H52</f>
        <v>#DIV/0!</v>
      </c>
      <c r="K77" s="181"/>
      <c r="L77" s="181"/>
      <c r="M77" s="18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>
      <c r="A78" s="12"/>
      <c r="B78" s="12"/>
      <c r="C78" s="183" t="s">
        <v>48</v>
      </c>
      <c r="D78" s="184"/>
      <c r="E78" s="184"/>
      <c r="F78" s="184"/>
      <c r="G78" s="184"/>
      <c r="H78" s="184"/>
      <c r="I78" s="185"/>
      <c r="J78" s="180" t="e">
        <f>Y41/C41</f>
        <v>#DIV/0!</v>
      </c>
      <c r="K78" s="181"/>
      <c r="L78" s="181"/>
      <c r="M78" s="18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8">
    <mergeCell ref="D70:M70"/>
    <mergeCell ref="C76:I76"/>
    <mergeCell ref="C77:I77"/>
    <mergeCell ref="C78:I78"/>
    <mergeCell ref="D72:I72"/>
    <mergeCell ref="J72:K72"/>
    <mergeCell ref="L72:M72"/>
    <mergeCell ref="D73:I73"/>
    <mergeCell ref="J73:K73"/>
    <mergeCell ref="L73:M73"/>
    <mergeCell ref="D74:I74"/>
    <mergeCell ref="J74:K74"/>
    <mergeCell ref="L74:M74"/>
    <mergeCell ref="D75:I75"/>
    <mergeCell ref="J75:M75"/>
    <mergeCell ref="J76:M76"/>
    <mergeCell ref="J77:M77"/>
    <mergeCell ref="J78:M78"/>
    <mergeCell ref="J69:K69"/>
    <mergeCell ref="R54:S54"/>
    <mergeCell ref="T54:U54"/>
    <mergeCell ref="R55:S55"/>
    <mergeCell ref="T55:U55"/>
    <mergeCell ref="L69:M69"/>
    <mergeCell ref="D71:I71"/>
    <mergeCell ref="J71:K71"/>
    <mergeCell ref="L71:M71"/>
    <mergeCell ref="D67:I67"/>
    <mergeCell ref="J67:K67"/>
    <mergeCell ref="L67:M67"/>
    <mergeCell ref="D68:I68"/>
    <mergeCell ref="J68:K68"/>
    <mergeCell ref="L68:M68"/>
    <mergeCell ref="D69:I69"/>
    <mergeCell ref="D66:I66"/>
    <mergeCell ref="J66:K66"/>
    <mergeCell ref="L66:M66"/>
    <mergeCell ref="D63:I63"/>
    <mergeCell ref="J63:K63"/>
    <mergeCell ref="L63:M63"/>
    <mergeCell ref="D64:I64"/>
    <mergeCell ref="J64:K64"/>
    <mergeCell ref="D57:I57"/>
    <mergeCell ref="J57:K57"/>
    <mergeCell ref="L57:M57"/>
    <mergeCell ref="T50:U50"/>
    <mergeCell ref="V50:W50"/>
    <mergeCell ref="H51:I51"/>
    <mergeCell ref="L64:M64"/>
    <mergeCell ref="D65:M65"/>
    <mergeCell ref="D61:I61"/>
    <mergeCell ref="J61:K61"/>
    <mergeCell ref="L61:M61"/>
    <mergeCell ref="H52:I52"/>
    <mergeCell ref="C54:I54"/>
    <mergeCell ref="V55:W55"/>
    <mergeCell ref="D62:I62"/>
    <mergeCell ref="J62:K62"/>
    <mergeCell ref="L62:M62"/>
    <mergeCell ref="D60:I60"/>
    <mergeCell ref="J60:K60"/>
    <mergeCell ref="L60:M60"/>
    <mergeCell ref="D55:M55"/>
    <mergeCell ref="D59:M59"/>
    <mergeCell ref="B1:Z1"/>
    <mergeCell ref="A3:A7"/>
    <mergeCell ref="B3:B7"/>
    <mergeCell ref="C3:L6"/>
    <mergeCell ref="D58:I58"/>
    <mergeCell ref="J58:K58"/>
    <mergeCell ref="L58:M58"/>
    <mergeCell ref="D48:G48"/>
    <mergeCell ref="H48:I48"/>
    <mergeCell ref="H50:I50"/>
    <mergeCell ref="R50:S50"/>
    <mergeCell ref="D56:I56"/>
    <mergeCell ref="J56:K56"/>
    <mergeCell ref="L56:M56"/>
    <mergeCell ref="J54:K54"/>
    <mergeCell ref="L54:M54"/>
    <mergeCell ref="D52:G52"/>
    <mergeCell ref="D49:G49"/>
    <mergeCell ref="H49:I49"/>
    <mergeCell ref="R49:S49"/>
    <mergeCell ref="Z3:Z7"/>
    <mergeCell ref="M3:Q6"/>
    <mergeCell ref="R3:V6"/>
    <mergeCell ref="W3:W7"/>
    <mergeCell ref="X49:Y49"/>
    <mergeCell ref="X51:Y51"/>
    <mergeCell ref="X50:Y50"/>
    <mergeCell ref="R48:U48"/>
    <mergeCell ref="V48:Y48"/>
    <mergeCell ref="X55:Y55"/>
    <mergeCell ref="V54:Y54"/>
    <mergeCell ref="AA3:AA7"/>
    <mergeCell ref="A41:B41"/>
    <mergeCell ref="A42:B42"/>
    <mergeCell ref="A43:B43"/>
    <mergeCell ref="X3:X7"/>
    <mergeCell ref="Y3:Y7"/>
    <mergeCell ref="D45:X45"/>
    <mergeCell ref="T49:U49"/>
    <mergeCell ref="V49:W49"/>
    <mergeCell ref="D50:G50"/>
    <mergeCell ref="R51:S51"/>
    <mergeCell ref="T51:U51"/>
    <mergeCell ref="V51:W51"/>
  </mergeCells>
  <conditionalFormatting sqref="Z9:Z41">
    <cfRule type="cellIs" dxfId="586" priority="26" operator="equal">
      <formula>3</formula>
    </cfRule>
    <cfRule type="cellIs" dxfId="585" priority="27" operator="equal">
      <formula>4</formula>
    </cfRule>
    <cfRule type="cellIs" dxfId="584" priority="28" operator="equal">
      <formula>5</formula>
    </cfRule>
  </conditionalFormatting>
  <conditionalFormatting sqref="B28:B40">
    <cfRule type="cellIs" dxfId="583" priority="25" operator="equal">
      <formula>0</formula>
    </cfRule>
  </conditionalFormatting>
  <conditionalFormatting sqref="Z8:Z40">
    <cfRule type="cellIs" dxfId="582" priority="7" operator="equal">
      <formula>5</formula>
    </cfRule>
    <cfRule type="cellIs" dxfId="581" priority="8" operator="equal">
      <formula>2</formula>
    </cfRule>
    <cfRule type="cellIs" dxfId="580" priority="9" operator="equal">
      <formula>3</formula>
    </cfRule>
    <cfRule type="cellIs" dxfId="579" priority="10" operator="equal">
      <formula>4</formula>
    </cfRule>
    <cfRule type="cellIs" dxfId="578" priority="23" operator="equal">
      <formula>3</formula>
    </cfRule>
  </conditionalFormatting>
  <conditionalFormatting sqref="K8:L40">
    <cfRule type="cellIs" dxfId="577" priority="21" operator="equal">
      <formula>"+"</formula>
    </cfRule>
  </conditionalFormatting>
  <conditionalFormatting sqref="D56:M74">
    <cfRule type="cellIs" dxfId="576" priority="20" operator="equal">
      <formula>0</formula>
    </cfRule>
  </conditionalFormatting>
  <conditionalFormatting sqref="B8:B27">
    <cfRule type="cellIs" dxfId="575" priority="19" operator="equal">
      <formula>0</formula>
    </cfRule>
  </conditionalFormatting>
  <conditionalFormatting sqref="C41:Y42">
    <cfRule type="cellIs" dxfId="574" priority="18" operator="equal">
      <formula>0</formula>
    </cfRule>
  </conditionalFormatting>
  <conditionalFormatting sqref="D43:X43">
    <cfRule type="containsErrors" dxfId="573" priority="17">
      <formula>ISERROR(D43)</formula>
    </cfRule>
  </conditionalFormatting>
  <conditionalFormatting sqref="R51:X51">
    <cfRule type="containsErrors" dxfId="572" priority="16">
      <formula>ISERROR(R51)</formula>
    </cfRule>
  </conditionalFormatting>
  <conditionalFormatting sqref="L56:M58">
    <cfRule type="containsErrors" dxfId="571" priority="15">
      <formula>ISERROR(L56)</formula>
    </cfRule>
  </conditionalFormatting>
  <conditionalFormatting sqref="L60:M64">
    <cfRule type="containsErrors" dxfId="570" priority="14">
      <formula>ISERROR(L60)</formula>
    </cfRule>
  </conditionalFormatting>
  <conditionalFormatting sqref="L66:M69">
    <cfRule type="containsErrors" dxfId="569" priority="13">
      <formula>ISERROR(L66)</formula>
    </cfRule>
  </conditionalFormatting>
  <conditionalFormatting sqref="L71:M74">
    <cfRule type="containsErrors" dxfId="568" priority="12">
      <formula>ISERROR(L71)</formula>
    </cfRule>
  </conditionalFormatting>
  <conditionalFormatting sqref="J75:M78">
    <cfRule type="containsErrors" dxfId="567" priority="11">
      <formula>ISERROR(J75)</formula>
    </cfRule>
  </conditionalFormatting>
  <conditionalFormatting sqref="H8:L40">
    <cfRule type="cellIs" dxfId="566" priority="6" operator="equal">
      <formula>"+"</formula>
    </cfRule>
  </conditionalFormatting>
  <conditionalFormatting sqref="AA8:AA40">
    <cfRule type="cellIs" dxfId="565" priority="2" operator="equal">
      <formula>5</formula>
    </cfRule>
    <cfRule type="cellIs" dxfId="564" priority="3" operator="equal">
      <formula>4</formula>
    </cfRule>
    <cfRule type="cellIs" dxfId="563" priority="4" operator="equal">
      <formula>3</formula>
    </cfRule>
    <cfRule type="cellIs" dxfId="562" priority="5" operator="equal">
      <formula>2</formula>
    </cfRule>
  </conditionalFormatting>
  <conditionalFormatting sqref="F8:L40">
    <cfRule type="cellIs" dxfId="561" priority="1" operator="equal">
      <formula>"+"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7030A0"/>
  </sheetPr>
  <dimension ref="A1:M38"/>
  <sheetViews>
    <sheetView topLeftCell="A13" workbookViewId="0">
      <selection activeCell="A36" sqref="A36"/>
    </sheetView>
  </sheetViews>
  <sheetFormatPr defaultRowHeight="15"/>
  <cols>
    <col min="1" max="1" width="10" customWidth="1"/>
    <col min="2" max="2" width="13.28515625" customWidth="1"/>
    <col min="3" max="3" width="13.5703125" customWidth="1"/>
    <col min="4" max="4" width="14" customWidth="1"/>
    <col min="5" max="5" width="12.5703125" customWidth="1"/>
    <col min="9" max="9" width="12" customWidth="1"/>
    <col min="10" max="10" width="13.28515625" customWidth="1"/>
    <col min="11" max="11" width="12.28515625" customWidth="1"/>
    <col min="12" max="12" width="12.140625" customWidth="1"/>
    <col min="13" max="13" width="12.85546875" customWidth="1"/>
  </cols>
  <sheetData>
    <row r="1" spans="1:13" ht="77.2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ht="27">
      <c r="E2" s="289">
        <f>'1 четверть'!$B$30</f>
        <v>0</v>
      </c>
      <c r="F2" s="289"/>
      <c r="G2" s="289"/>
      <c r="H2" s="289"/>
      <c r="I2" s="289"/>
      <c r="J2" s="289"/>
    </row>
    <row r="4" spans="1:13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</row>
    <row r="5" spans="1:13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3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четверть'!$Q$30</f>
        <v>0</v>
      </c>
      <c r="K6" s="33">
        <f>'2 четверть'!$Q$30</f>
        <v>0</v>
      </c>
      <c r="L6" s="33">
        <f>'3 четверть'!$Q$30</f>
        <v>0</v>
      </c>
      <c r="M6" s="33">
        <f>'конец года'!$Q$30</f>
        <v>0</v>
      </c>
    </row>
    <row r="7" spans="1:13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четверть'!$P$30</f>
        <v>0</v>
      </c>
      <c r="K7" s="29">
        <f>'2 четверть'!$P$30</f>
        <v>0</v>
      </c>
      <c r="L7" s="29">
        <f>'3 четверть'!$P$30</f>
        <v>0</v>
      </c>
      <c r="M7" s="29">
        <f>'конец года'!$P$30</f>
        <v>0</v>
      </c>
    </row>
    <row r="8" spans="1:13" ht="18.75">
      <c r="A8" s="34" t="s">
        <v>90</v>
      </c>
      <c r="B8" s="24">
        <f>'1 четверть'!$C$30</f>
        <v>0</v>
      </c>
      <c r="C8" s="24">
        <f>'2 четверть'!$C$30</f>
        <v>0</v>
      </c>
      <c r="D8" s="126">
        <f>'3 четверть'!$C$30</f>
        <v>0</v>
      </c>
      <c r="E8" s="123">
        <f>'конец года'!$C$30</f>
        <v>0</v>
      </c>
      <c r="F8" s="12"/>
      <c r="G8" s="12"/>
      <c r="H8" s="278" t="s">
        <v>38</v>
      </c>
      <c r="I8" s="278"/>
      <c r="J8" s="29">
        <f>'1 четверть'!$O$30</f>
        <v>0</v>
      </c>
      <c r="K8" s="29">
        <f>'2 четверть'!$O$30</f>
        <v>0</v>
      </c>
      <c r="L8" s="29">
        <f>'3 четверть'!$O$30</f>
        <v>0</v>
      </c>
      <c r="M8" s="29">
        <f>'конец года'!$O$30</f>
        <v>0</v>
      </c>
    </row>
    <row r="9" spans="1:13" ht="18.75">
      <c r="A9" s="36" t="s">
        <v>92</v>
      </c>
      <c r="B9" s="136" t="str">
        <f>'1 четверть'!$Z$30</f>
        <v/>
      </c>
      <c r="C9" s="136" t="str">
        <f>'2 четверть'!$Z$30</f>
        <v/>
      </c>
      <c r="D9" s="136" t="str">
        <f>'3 четверть'!$Z$30</f>
        <v/>
      </c>
      <c r="E9" s="137" t="str">
        <f>'конец года'!$Z$30</f>
        <v/>
      </c>
      <c r="F9" s="12"/>
      <c r="G9" s="12"/>
      <c r="H9" s="278" t="s">
        <v>39</v>
      </c>
      <c r="I9" s="278"/>
      <c r="J9" s="29">
        <f>'1 четверть'!$N$30</f>
        <v>0</v>
      </c>
      <c r="K9" s="29">
        <f>'2 четверть'!$N$30</f>
        <v>0</v>
      </c>
      <c r="L9" s="29">
        <f>'3 четверть'!$N$30</f>
        <v>0</v>
      </c>
      <c r="M9" s="29">
        <f>'конец года'!$N$30</f>
        <v>0</v>
      </c>
    </row>
    <row r="10" spans="1:13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четверть'!$M$30</f>
        <v>0</v>
      </c>
      <c r="K10" s="29">
        <f>'2 четверть'!$M$30</f>
        <v>0</v>
      </c>
      <c r="L10" s="29">
        <f>'3 четверть'!$M$30</f>
        <v>0</v>
      </c>
      <c r="M10" s="29">
        <f>'конец года'!$M$30</f>
        <v>0</v>
      </c>
    </row>
    <row r="11" spans="1:1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</row>
    <row r="13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3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четверть'!$Y$30</f>
        <v/>
      </c>
      <c r="K15" s="24" t="str">
        <f>'2 четверть'!$Y$30</f>
        <v/>
      </c>
      <c r="L15" s="24" t="str">
        <f>'3 четверть'!$Y$30</f>
        <v/>
      </c>
      <c r="M15" s="24" t="str">
        <f>'конец года'!$Y$30</f>
        <v/>
      </c>
    </row>
    <row r="16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43" t="s">
        <v>65</v>
      </c>
      <c r="K19" s="43" t="s">
        <v>66</v>
      </c>
      <c r="L19" s="43" t="s">
        <v>67</v>
      </c>
      <c r="M19" s="43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четверть'!$R$30</f>
        <v>0</v>
      </c>
      <c r="K20" s="41">
        <f>'2 четверть'!$R$30</f>
        <v>0</v>
      </c>
      <c r="L20" s="41">
        <f>'3 четверть'!$R$30</f>
        <v>0</v>
      </c>
      <c r="M20" s="41">
        <f>'конец года'!$R$30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четверть'!$S$30</f>
        <v>0</v>
      </c>
      <c r="K21" s="24">
        <f>'2 четверть'!$S$30</f>
        <v>0</v>
      </c>
      <c r="L21" s="24">
        <f>'3 четверть'!$S$30</f>
        <v>0</v>
      </c>
      <c r="M21" s="24">
        <f>'конец года'!$S$30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четверть'!$T$30</f>
        <v>0</v>
      </c>
      <c r="K22" s="24">
        <f>'2 четверть'!$T$30</f>
        <v>0</v>
      </c>
      <c r="L22" s="24">
        <f>'3 четверть'!$T$30</f>
        <v>0</v>
      </c>
      <c r="M22" s="24">
        <f>'конец года'!$T$30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четверть'!$U$30</f>
        <v>0</v>
      </c>
      <c r="K23" s="24">
        <f>'2 четверть'!$U$30</f>
        <v>0</v>
      </c>
      <c r="L23" s="24">
        <f>'3 четверть'!$U$30</f>
        <v>0</v>
      </c>
      <c r="M23" s="24">
        <f>'конец года'!$U$30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четверть'!$V$30</f>
        <v>0</v>
      </c>
      <c r="K24" s="24">
        <f>'2 четверть'!$V$30</f>
        <v>0</v>
      </c>
      <c r="L24" s="24">
        <f>'3 четверть'!$V$30</f>
        <v>0</v>
      </c>
      <c r="M24" s="24">
        <f>'конец года'!$V$30</f>
        <v>0</v>
      </c>
    </row>
    <row r="25" spans="1:13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</row>
    <row r="26" spans="1:13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</row>
    <row r="27" spans="1:1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</row>
    <row r="29" spans="1:13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</row>
    <row r="36" spans="1:13" ht="15" customHeight="1">
      <c r="A36" s="143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</row>
    <row r="37" spans="1:13" ht="15" customHeight="1">
      <c r="A37" s="147"/>
      <c r="B37" s="147"/>
      <c r="C37" s="147"/>
      <c r="D37" s="147"/>
      <c r="E37" s="147"/>
      <c r="F37" s="147"/>
      <c r="G37" s="12"/>
      <c r="H37" s="12"/>
      <c r="I37" s="12"/>
      <c r="J37" s="12"/>
      <c r="K37" s="12"/>
      <c r="L37" s="12"/>
      <c r="M37" s="12"/>
    </row>
    <row r="38" spans="1:13" ht="15" customHeight="1">
      <c r="A38" s="147"/>
      <c r="B38" s="147"/>
      <c r="C38" s="147"/>
      <c r="D38" s="147"/>
      <c r="E38" s="147"/>
      <c r="F38" s="147"/>
      <c r="G38" s="12"/>
      <c r="H38" s="12"/>
      <c r="I38" s="12"/>
      <c r="J38" s="12"/>
      <c r="K38" s="12"/>
      <c r="L38" s="12"/>
      <c r="M38" s="12"/>
    </row>
  </sheetData>
  <sheetProtection password="C7B7" sheet="1" objects="1" scenarios="1" pivotTables="0"/>
  <protectedRanges>
    <protectedRange sqref="H6:M10" name="Диапазон5_1_1_1_1_1_1_1"/>
    <protectedRange sqref="H21:M24" name="Диапазон5_3_1"/>
  </protectedRanges>
  <mergeCells count="18">
    <mergeCell ref="B26:E26"/>
    <mergeCell ref="H22:I22"/>
    <mergeCell ref="H23:I23"/>
    <mergeCell ref="A25:F25"/>
    <mergeCell ref="A28:F35"/>
    <mergeCell ref="A1:M1"/>
    <mergeCell ref="H9:I9"/>
    <mergeCell ref="H10:I10"/>
    <mergeCell ref="H4:K4"/>
    <mergeCell ref="H6:I6"/>
    <mergeCell ref="H7:I7"/>
    <mergeCell ref="H8:I8"/>
    <mergeCell ref="B4:F4"/>
    <mergeCell ref="E2:J2"/>
    <mergeCell ref="H24:I24"/>
    <mergeCell ref="H15:I15"/>
    <mergeCell ref="H20:I20"/>
    <mergeCell ref="H21:I21"/>
  </mergeCells>
  <conditionalFormatting sqref="B9:E9">
    <cfRule type="cellIs" dxfId="188" priority="8" operator="equal">
      <formula>"-"</formula>
    </cfRule>
    <cfRule type="cellIs" dxfId="187" priority="9" operator="equal">
      <formula>"+"</formula>
    </cfRule>
    <cfRule type="cellIs" dxfId="186" priority="10" operator="equal">
      <formula>"!"</formula>
    </cfRule>
    <cfRule type="cellIs" dxfId="185" priority="17" operator="equal">
      <formula>2</formula>
    </cfRule>
    <cfRule type="cellIs" dxfId="184" priority="18" operator="equal">
      <formula>3</formula>
    </cfRule>
    <cfRule type="cellIs" dxfId="183" priority="19" operator="equal">
      <formula>4</formula>
    </cfRule>
    <cfRule type="cellIs" dxfId="182" priority="20" operator="equal">
      <formula>5</formula>
    </cfRule>
  </conditionalFormatting>
  <conditionalFormatting sqref="J6:M10 J20:M24">
    <cfRule type="cellIs" dxfId="181" priority="16" operator="equal">
      <formula>0</formula>
    </cfRule>
  </conditionalFormatting>
  <conditionalFormatting sqref="J15:M15">
    <cfRule type="cellIs" dxfId="180" priority="7" operator="equal">
      <formula>0</formula>
    </cfRule>
  </conditionalFormatting>
  <conditionalFormatting sqref="B26">
    <cfRule type="cellIs" dxfId="179" priority="4" operator="equal">
      <formula>"не справился."</formula>
    </cfRule>
    <cfRule type="cellIs" dxfId="178" priority="5" operator="equal">
      <formula>"справился."</formula>
    </cfRule>
    <cfRule type="containsText" dxfId="177" priority="6" operator="containsText" text="ложь">
      <formula>NOT(ISERROR(SEARCH("ложь",B26)))</formula>
    </cfRule>
  </conditionalFormatting>
  <conditionalFormatting sqref="A28:F35">
    <cfRule type="containsText" dxfId="176" priority="3" operator="containsText" text="ложь">
      <formula>NOT(ISERROR(SEARCH("ложь",A28)))</formula>
    </cfRule>
  </conditionalFormatting>
  <conditionalFormatting sqref="B26:E26">
    <cfRule type="containsText" dxfId="175" priority="2" operator="containsText" text="справился на повышенном уровне.">
      <formula>NOT(ISERROR(SEARCH("справился на повышенном уровне.",B26)))</formula>
    </cfRule>
    <cfRule type="containsText" dxfId="174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A1:M39"/>
  <sheetViews>
    <sheetView topLeftCell="A7" workbookViewId="0">
      <selection activeCell="A36" sqref="A36"/>
    </sheetView>
  </sheetViews>
  <sheetFormatPr defaultRowHeight="15"/>
  <cols>
    <col min="1" max="1" width="10.140625" customWidth="1"/>
    <col min="2" max="3" width="12.85546875" customWidth="1"/>
    <col min="4" max="4" width="12" customWidth="1"/>
    <col min="5" max="5" width="11.5703125" customWidth="1"/>
    <col min="9" max="9" width="11.140625" customWidth="1"/>
    <col min="10" max="10" width="13.85546875" customWidth="1"/>
    <col min="11" max="11" width="13.140625" customWidth="1"/>
    <col min="12" max="12" width="12.85546875" customWidth="1"/>
    <col min="13" max="13" width="13" customWidth="1"/>
  </cols>
  <sheetData>
    <row r="1" spans="1:13" ht="87.7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ht="27">
      <c r="A2" s="12"/>
      <c r="B2" s="12"/>
      <c r="C2" s="12"/>
      <c r="D2" s="12"/>
      <c r="E2" s="297">
        <f>'1 четверть'!$B$31</f>
        <v>0</v>
      </c>
      <c r="F2" s="297"/>
      <c r="G2" s="297"/>
      <c r="H2" s="297"/>
      <c r="I2" s="297"/>
      <c r="J2" s="297"/>
      <c r="K2" s="297"/>
      <c r="L2" s="12"/>
      <c r="M2" s="12"/>
    </row>
    <row r="3" spans="1:1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</row>
    <row r="5" spans="1:13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3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четверть'!$Q$31</f>
        <v>0</v>
      </c>
      <c r="K6" s="33">
        <f>'2 четверть'!$Q$31</f>
        <v>0</v>
      </c>
      <c r="L6" s="33">
        <f>'3 четверть'!$Q$31</f>
        <v>0</v>
      </c>
      <c r="M6" s="33">
        <f>'конец года'!$Q$31</f>
        <v>0</v>
      </c>
    </row>
    <row r="7" spans="1:13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четверть'!$P$31</f>
        <v>0</v>
      </c>
      <c r="K7" s="29">
        <f>'2 четверть'!$P$31</f>
        <v>0</v>
      </c>
      <c r="L7" s="29">
        <f>'3 четверть'!$P$31</f>
        <v>0</v>
      </c>
      <c r="M7" s="29">
        <f>'конец года'!$P$31</f>
        <v>0</v>
      </c>
    </row>
    <row r="8" spans="1:13" ht="18.75">
      <c r="A8" s="34" t="s">
        <v>90</v>
      </c>
      <c r="B8" s="24">
        <f>'1 четверть'!$C$31</f>
        <v>0</v>
      </c>
      <c r="C8" s="24">
        <f>'2 четверть'!$C$31</f>
        <v>0</v>
      </c>
      <c r="D8" s="126">
        <f>'3 четверть'!$C$31</f>
        <v>0</v>
      </c>
      <c r="E8" s="123">
        <f>'конец года'!$C$31</f>
        <v>0</v>
      </c>
      <c r="F8" s="12"/>
      <c r="G8" s="12"/>
      <c r="H8" s="278" t="s">
        <v>38</v>
      </c>
      <c r="I8" s="278"/>
      <c r="J8" s="29">
        <f>'1 четверть'!$O$31</f>
        <v>0</v>
      </c>
      <c r="K8" s="29">
        <f>'2 четверть'!$O$31</f>
        <v>0</v>
      </c>
      <c r="L8" s="29">
        <f>'3 четверть'!$O$31</f>
        <v>0</v>
      </c>
      <c r="M8" s="29">
        <f>'конец года'!$O$31</f>
        <v>0</v>
      </c>
    </row>
    <row r="9" spans="1:13" ht="18.75">
      <c r="A9" s="36" t="s">
        <v>92</v>
      </c>
      <c r="B9" s="136" t="str">
        <f>'1 четверть'!$Z$31</f>
        <v/>
      </c>
      <c r="C9" s="136" t="str">
        <f>'2 четверть'!$Z$31</f>
        <v/>
      </c>
      <c r="D9" s="136" t="str">
        <f>'3 четверть'!$Z$31</f>
        <v/>
      </c>
      <c r="E9" s="137" t="str">
        <f>'конец года'!$Z$31</f>
        <v/>
      </c>
      <c r="F9" s="12"/>
      <c r="G9" s="12"/>
      <c r="H9" s="278" t="s">
        <v>39</v>
      </c>
      <c r="I9" s="278"/>
      <c r="J9" s="29">
        <f>'1 четверть'!$N$31</f>
        <v>0</v>
      </c>
      <c r="K9" s="29">
        <f>'2 четверть'!$N$31</f>
        <v>0</v>
      </c>
      <c r="L9" s="29">
        <f>'3 четверть'!$N$31</f>
        <v>0</v>
      </c>
      <c r="M9" s="29">
        <f>'конец года'!$N$31</f>
        <v>0</v>
      </c>
    </row>
    <row r="10" spans="1:13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четверть'!$M$31</f>
        <v>0</v>
      </c>
      <c r="K10" s="29">
        <f>'2 четверть'!$M$31</f>
        <v>0</v>
      </c>
      <c r="L10" s="29">
        <f>'3 четверть'!$M$31</f>
        <v>0</v>
      </c>
      <c r="M10" s="29">
        <f>'конец года'!$M$31</f>
        <v>0</v>
      </c>
    </row>
    <row r="11" spans="1:1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</row>
    <row r="13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3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четверть'!$Y$31</f>
        <v/>
      </c>
      <c r="K15" s="24" t="str">
        <f>'2 четверть'!$Y$31</f>
        <v/>
      </c>
      <c r="L15" s="24" t="str">
        <f>'3 четверть'!$Y$31</f>
        <v/>
      </c>
      <c r="M15" s="24" t="str">
        <f>'конец года'!$Y$31</f>
        <v/>
      </c>
    </row>
    <row r="16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четверть'!$R$31</f>
        <v>0</v>
      </c>
      <c r="K20" s="41">
        <f>'2 четверть'!$R$31</f>
        <v>0</v>
      </c>
      <c r="L20" s="41">
        <f>'3 четверть'!$R$31</f>
        <v>0</v>
      </c>
      <c r="M20" s="41">
        <f>'конец года'!$R$31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четверть'!$S$31</f>
        <v>0</v>
      </c>
      <c r="K21" s="24">
        <f>'2 четверть'!$S$31</f>
        <v>0</v>
      </c>
      <c r="L21" s="24">
        <f>'3 четверть'!$S$31</f>
        <v>0</v>
      </c>
      <c r="M21" s="24">
        <f>'конец года'!$S$31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четверть'!$T$31</f>
        <v>0</v>
      </c>
      <c r="K22" s="24">
        <f>'2 четверть'!$T$31</f>
        <v>0</v>
      </c>
      <c r="L22" s="24">
        <f>'3 четверть'!$T$31</f>
        <v>0</v>
      </c>
      <c r="M22" s="24">
        <f>'конец года'!$T$31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четверть'!$U$31</f>
        <v>0</v>
      </c>
      <c r="K23" s="24">
        <f>'2 четверть'!$U$31</f>
        <v>0</v>
      </c>
      <c r="L23" s="24">
        <f>'3 четверть'!$U$31</f>
        <v>0</v>
      </c>
      <c r="M23" s="24">
        <f>'конец года'!$U$31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четверть'!$V$31</f>
        <v>0</v>
      </c>
      <c r="K24" s="24">
        <f>'2 четверть'!$V$31</f>
        <v>0</v>
      </c>
      <c r="L24" s="24">
        <f>'3 четверть'!$V$31</f>
        <v>0</v>
      </c>
      <c r="M24" s="24">
        <f>'конец года'!$V$31</f>
        <v>0</v>
      </c>
    </row>
    <row r="25" spans="1:13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</row>
    <row r="26" spans="1:13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</row>
    <row r="27" spans="1:1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</row>
    <row r="29" spans="1:13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</row>
    <row r="36" spans="1:13" ht="15" customHeight="1">
      <c r="A36" s="12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</row>
    <row r="37" spans="1:13" ht="15" customHeight="1">
      <c r="A37" s="12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</row>
    <row r="38" spans="1:13" ht="15" customHeight="1">
      <c r="A38" s="12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</row>
    <row r="39" spans="1:13" ht="15" customHeight="1">
      <c r="A39" s="12"/>
      <c r="B39" s="143"/>
      <c r="C39" s="143"/>
      <c r="D39" s="143"/>
      <c r="E39" s="143"/>
      <c r="F39" s="143"/>
      <c r="G39" s="12"/>
      <c r="H39" s="12"/>
      <c r="I39" s="12"/>
      <c r="J39" s="12"/>
      <c r="K39" s="12"/>
      <c r="L39" s="12"/>
      <c r="M39" s="12"/>
    </row>
  </sheetData>
  <sheetProtection password="C7B7" sheet="1" objects="1" scenarios="1" pivotTables="0"/>
  <protectedRanges>
    <protectedRange sqref="H6:M10" name="Диапазон5_1_1_1_1_1_1_1"/>
    <protectedRange sqref="H21:M24" name="Диапазон5_3_1"/>
  </protectedRanges>
  <mergeCells count="18">
    <mergeCell ref="B26:E26"/>
    <mergeCell ref="H21:I21"/>
    <mergeCell ref="H22:I22"/>
    <mergeCell ref="A25:F25"/>
    <mergeCell ref="A28:F35"/>
    <mergeCell ref="B1:M1"/>
    <mergeCell ref="E2:K2"/>
    <mergeCell ref="H8:I8"/>
    <mergeCell ref="H4:K4"/>
    <mergeCell ref="H6:I6"/>
    <mergeCell ref="H7:I7"/>
    <mergeCell ref="B4:F4"/>
    <mergeCell ref="H23:I23"/>
    <mergeCell ref="H24:I24"/>
    <mergeCell ref="H9:I9"/>
    <mergeCell ref="H10:I10"/>
    <mergeCell ref="H15:I15"/>
    <mergeCell ref="H20:I20"/>
  </mergeCells>
  <conditionalFormatting sqref="B9:E9">
    <cfRule type="cellIs" dxfId="173" priority="8" operator="equal">
      <formula>"-"</formula>
    </cfRule>
    <cfRule type="cellIs" dxfId="172" priority="9" operator="equal">
      <formula>"+"</formula>
    </cfRule>
    <cfRule type="cellIs" dxfId="171" priority="10" operator="equal">
      <formula>"!"</formula>
    </cfRule>
    <cfRule type="cellIs" dxfId="170" priority="17" operator="equal">
      <formula>2</formula>
    </cfRule>
    <cfRule type="cellIs" dxfId="169" priority="18" operator="equal">
      <formula>3</formula>
    </cfRule>
    <cfRule type="cellIs" dxfId="168" priority="19" operator="equal">
      <formula>4</formula>
    </cfRule>
    <cfRule type="cellIs" dxfId="167" priority="20" operator="equal">
      <formula>5</formula>
    </cfRule>
  </conditionalFormatting>
  <conditionalFormatting sqref="J6:M10 J20:M24">
    <cfRule type="cellIs" dxfId="166" priority="16" operator="equal">
      <formula>0</formula>
    </cfRule>
  </conditionalFormatting>
  <conditionalFormatting sqref="J15:M15">
    <cfRule type="cellIs" dxfId="165" priority="7" operator="equal">
      <formula>0</formula>
    </cfRule>
  </conditionalFormatting>
  <conditionalFormatting sqref="B26">
    <cfRule type="cellIs" dxfId="164" priority="4" operator="equal">
      <formula>"не справился."</formula>
    </cfRule>
    <cfRule type="cellIs" dxfId="163" priority="5" operator="equal">
      <formula>"справился."</formula>
    </cfRule>
    <cfRule type="containsText" dxfId="162" priority="6" operator="containsText" text="ложь">
      <formula>NOT(ISERROR(SEARCH("ложь",B26)))</formula>
    </cfRule>
  </conditionalFormatting>
  <conditionalFormatting sqref="A28:F35">
    <cfRule type="containsText" dxfId="161" priority="3" operator="containsText" text="ложь">
      <formula>NOT(ISERROR(SEARCH("ложь",A28)))</formula>
    </cfRule>
  </conditionalFormatting>
  <conditionalFormatting sqref="B26:E26">
    <cfRule type="containsText" dxfId="160" priority="2" operator="containsText" text="справился на повышенном уровне.">
      <formula>NOT(ISERROR(SEARCH("справился на повышенном уровне.",B26)))</formula>
    </cfRule>
    <cfRule type="containsText" dxfId="159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7030A0"/>
  </sheetPr>
  <dimension ref="A1:M39"/>
  <sheetViews>
    <sheetView topLeftCell="A13" workbookViewId="0">
      <selection activeCell="A36" sqref="A36"/>
    </sheetView>
  </sheetViews>
  <sheetFormatPr defaultRowHeight="15"/>
  <cols>
    <col min="2" max="2" width="13.140625" customWidth="1"/>
    <col min="3" max="3" width="11.5703125" customWidth="1"/>
    <col min="4" max="4" width="12.7109375" customWidth="1"/>
    <col min="5" max="5" width="12.28515625" customWidth="1"/>
    <col min="9" max="9" width="11.28515625" customWidth="1"/>
    <col min="10" max="10" width="13.85546875" customWidth="1"/>
    <col min="11" max="11" width="12.42578125" customWidth="1"/>
    <col min="12" max="13" width="13.140625" customWidth="1"/>
  </cols>
  <sheetData>
    <row r="1" spans="1:13" ht="84.75" customHeight="1"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ht="27">
      <c r="E2" s="289">
        <f>'Список класса'!$B$33</f>
        <v>0</v>
      </c>
      <c r="F2" s="289"/>
      <c r="G2" s="289"/>
      <c r="H2" s="289"/>
      <c r="I2" s="289"/>
      <c r="J2" s="289"/>
      <c r="K2" s="289"/>
    </row>
    <row r="3" spans="1:1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</row>
    <row r="5" spans="1:13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3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четверть'!$Q$32</f>
        <v>0</v>
      </c>
      <c r="K6" s="33">
        <f>'2 четверть'!$Q$32</f>
        <v>0</v>
      </c>
      <c r="L6" s="33">
        <f>'3 четверть'!$Q$32</f>
        <v>0</v>
      </c>
      <c r="M6" s="33">
        <f>'конец года'!$Q$32</f>
        <v>0</v>
      </c>
    </row>
    <row r="7" spans="1:13" ht="18.75">
      <c r="A7" s="34" t="s">
        <v>78</v>
      </c>
      <c r="B7" s="131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четверть'!$P$32</f>
        <v>0</v>
      </c>
      <c r="K7" s="29">
        <f>'2 четверть'!$P$32</f>
        <v>0</v>
      </c>
      <c r="L7" s="29">
        <f>'3 четверть'!$P$32</f>
        <v>0</v>
      </c>
      <c r="M7" s="29">
        <f>'конец года'!$P$32</f>
        <v>0</v>
      </c>
    </row>
    <row r="8" spans="1:13" ht="18.75">
      <c r="A8" s="138" t="s">
        <v>90</v>
      </c>
      <c r="B8" s="139">
        <f>'1 четверть'!$C$32</f>
        <v>0</v>
      </c>
      <c r="C8" s="127">
        <f>'2 четверть'!$C$32</f>
        <v>0</v>
      </c>
      <c r="D8" s="126">
        <f>'3 четверть'!$C$32</f>
        <v>0</v>
      </c>
      <c r="E8" s="123">
        <f>'конец года'!$C$32</f>
        <v>0</v>
      </c>
      <c r="F8" s="12"/>
      <c r="G8" s="12"/>
      <c r="H8" s="278" t="s">
        <v>38</v>
      </c>
      <c r="I8" s="278"/>
      <c r="J8" s="29">
        <f>'1 четверть'!$O$32</f>
        <v>0</v>
      </c>
      <c r="K8" s="29">
        <f>'2 четверть'!$O$32</f>
        <v>0</v>
      </c>
      <c r="L8" s="29">
        <f>'3 четверть'!$O$32</f>
        <v>0</v>
      </c>
      <c r="M8" s="29">
        <f>'конец года'!$O$32</f>
        <v>0</v>
      </c>
    </row>
    <row r="9" spans="1:13" ht="18.75">
      <c r="A9" s="36" t="s">
        <v>92</v>
      </c>
      <c r="B9" s="137" t="str">
        <f>'1 четверть'!$Z$32</f>
        <v/>
      </c>
      <c r="C9" s="136" t="str">
        <f>'2 четверть'!$Z$32</f>
        <v/>
      </c>
      <c r="D9" s="136" t="str">
        <f>'3 четверть'!$Z$32</f>
        <v/>
      </c>
      <c r="E9" s="137" t="str">
        <f>'конец года'!$Z$32</f>
        <v/>
      </c>
      <c r="F9" s="12"/>
      <c r="G9" s="12"/>
      <c r="H9" s="278" t="s">
        <v>39</v>
      </c>
      <c r="I9" s="278"/>
      <c r="J9" s="29">
        <f>'1 четверть'!$N$32</f>
        <v>0</v>
      </c>
      <c r="K9" s="29">
        <f>'2 четверть'!$N$32</f>
        <v>0</v>
      </c>
      <c r="L9" s="29">
        <f>'3 четверть'!$N$32</f>
        <v>0</v>
      </c>
      <c r="M9" s="29">
        <f>'конец года'!$N$32</f>
        <v>0</v>
      </c>
    </row>
    <row r="10" spans="1:13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четверть'!$M$32</f>
        <v>0</v>
      </c>
      <c r="K10" s="29">
        <f>'2 четверть'!$M$32</f>
        <v>0</v>
      </c>
      <c r="L10" s="29">
        <f>'3 четверть'!$M$32</f>
        <v>0</v>
      </c>
      <c r="M10" s="29">
        <f>'конец года'!$M$32</f>
        <v>0</v>
      </c>
    </row>
    <row r="11" spans="1:1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</row>
    <row r="13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3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четверть'!$Y$32</f>
        <v/>
      </c>
      <c r="K15" s="24" t="str">
        <f>'2 четверть'!$Y$32</f>
        <v/>
      </c>
      <c r="L15" s="24" t="str">
        <f>'3 четверть'!$Y$32</f>
        <v/>
      </c>
      <c r="M15" s="24" t="str">
        <f>'конец года'!$Y$32</f>
        <v/>
      </c>
    </row>
    <row r="16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четверть'!$R$32</f>
        <v>0</v>
      </c>
      <c r="K20" s="41">
        <f>'2 четверть'!$R$32</f>
        <v>0</v>
      </c>
      <c r="L20" s="41">
        <f>'3 четверть'!$R$32</f>
        <v>0</v>
      </c>
      <c r="M20" s="41">
        <f>'конец года'!$R$32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четверть'!$S$32</f>
        <v>0</v>
      </c>
      <c r="K21" s="24">
        <f>'2 четверть'!$S$32</f>
        <v>0</v>
      </c>
      <c r="L21" s="24">
        <f>'3 четверть'!$S$32</f>
        <v>0</v>
      </c>
      <c r="M21" s="24">
        <f>'конец года'!$S$32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четверть'!$T$32</f>
        <v>0</v>
      </c>
      <c r="K22" s="24">
        <f>'2 четверть'!$T$32</f>
        <v>0</v>
      </c>
      <c r="L22" s="24">
        <f>'3 четверть'!$T$32</f>
        <v>0</v>
      </c>
      <c r="M22" s="24">
        <f>'конец года'!$T$32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четверть'!$U$32</f>
        <v>0</v>
      </c>
      <c r="K23" s="24">
        <f>'2 четверть'!$U$32</f>
        <v>0</v>
      </c>
      <c r="L23" s="24">
        <f>'3 четверть'!$U$32</f>
        <v>0</v>
      </c>
      <c r="M23" s="24">
        <f>'конец года'!$U$32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четверть'!$V$32</f>
        <v>0</v>
      </c>
      <c r="K24" s="24">
        <f>'2 четверть'!$V$32</f>
        <v>0</v>
      </c>
      <c r="L24" s="24">
        <f>'3 четверть'!$V$32</f>
        <v>0</v>
      </c>
      <c r="M24" s="24">
        <f>'конец года'!$V$32</f>
        <v>0</v>
      </c>
    </row>
    <row r="25" spans="1:13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</row>
    <row r="26" spans="1:13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</row>
    <row r="27" spans="1:1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</row>
    <row r="29" spans="1:13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</row>
    <row r="36" spans="1:13" ht="15" customHeight="1">
      <c r="A36" s="147"/>
      <c r="B36" s="147"/>
      <c r="C36" s="147"/>
      <c r="D36" s="147"/>
      <c r="E36" s="147"/>
      <c r="F36" s="147"/>
      <c r="G36" s="12"/>
      <c r="H36" s="12"/>
      <c r="I36" s="12"/>
      <c r="J36" s="12"/>
      <c r="K36" s="12"/>
      <c r="L36" s="12"/>
      <c r="M36" s="12"/>
    </row>
    <row r="37" spans="1:13" ht="15" customHeight="1">
      <c r="A37" s="147"/>
      <c r="B37" s="147"/>
      <c r="C37" s="147"/>
      <c r="D37" s="147"/>
      <c r="E37" s="147"/>
      <c r="F37" s="147"/>
      <c r="G37" s="12"/>
      <c r="H37" s="12"/>
      <c r="I37" s="12"/>
      <c r="J37" s="12"/>
      <c r="K37" s="12"/>
      <c r="L37" s="12"/>
      <c r="M37" s="12"/>
    </row>
    <row r="38" spans="1:13" ht="15" customHeight="1">
      <c r="A38" s="147"/>
      <c r="B38" s="147"/>
      <c r="C38" s="147"/>
      <c r="D38" s="147"/>
      <c r="E38" s="147"/>
      <c r="F38" s="147"/>
      <c r="G38" s="12"/>
      <c r="H38" s="12"/>
      <c r="I38" s="12"/>
      <c r="J38" s="12"/>
      <c r="K38" s="12"/>
      <c r="L38" s="12"/>
      <c r="M38" s="12"/>
    </row>
    <row r="39" spans="1:13" ht="15" customHeight="1">
      <c r="A39" s="147"/>
      <c r="B39" s="147"/>
      <c r="C39" s="147"/>
      <c r="D39" s="147"/>
      <c r="E39" s="147"/>
      <c r="F39" s="147"/>
      <c r="G39" s="12"/>
      <c r="H39" s="12"/>
      <c r="I39" s="12"/>
      <c r="J39" s="12"/>
      <c r="K39" s="12"/>
      <c r="L39" s="12"/>
      <c r="M39" s="12"/>
    </row>
  </sheetData>
  <sheetProtection password="C7B7" sheet="1" objects="1" scenarios="1" pivotTables="0"/>
  <protectedRanges>
    <protectedRange sqref="H6:M10" name="Диапазон5_1_1_1_1_1_1_1"/>
    <protectedRange sqref="B8" name="Диапазон2"/>
    <protectedRange sqref="H21:M24" name="Диапазон5_3_1"/>
  </protectedRanges>
  <mergeCells count="18">
    <mergeCell ref="H21:I21"/>
    <mergeCell ref="H22:I22"/>
    <mergeCell ref="A25:F25"/>
    <mergeCell ref="A28:F35"/>
    <mergeCell ref="E2:K2"/>
    <mergeCell ref="H23:I23"/>
    <mergeCell ref="H24:I24"/>
    <mergeCell ref="H9:I9"/>
    <mergeCell ref="H10:I10"/>
    <mergeCell ref="H15:I15"/>
    <mergeCell ref="H20:I20"/>
    <mergeCell ref="B26:E26"/>
    <mergeCell ref="C1:M1"/>
    <mergeCell ref="H8:I8"/>
    <mergeCell ref="H4:K4"/>
    <mergeCell ref="H6:I6"/>
    <mergeCell ref="H7:I7"/>
    <mergeCell ref="B4:F4"/>
  </mergeCells>
  <conditionalFormatting sqref="B9:E9">
    <cfRule type="cellIs" dxfId="158" priority="8" operator="equal">
      <formula>"-"</formula>
    </cfRule>
    <cfRule type="cellIs" dxfId="157" priority="9" operator="equal">
      <formula>"+"</formula>
    </cfRule>
    <cfRule type="cellIs" dxfId="156" priority="10" operator="equal">
      <formula>"!"</formula>
    </cfRule>
    <cfRule type="cellIs" dxfId="155" priority="17" operator="equal">
      <formula>2</formula>
    </cfRule>
    <cfRule type="cellIs" dxfId="154" priority="18" operator="equal">
      <formula>3</formula>
    </cfRule>
    <cfRule type="cellIs" dxfId="153" priority="19" operator="equal">
      <formula>4</formula>
    </cfRule>
    <cfRule type="cellIs" dxfId="152" priority="20" operator="equal">
      <formula>5</formula>
    </cfRule>
  </conditionalFormatting>
  <conditionalFormatting sqref="J6:M10 J20:M24">
    <cfRule type="cellIs" dxfId="151" priority="16" operator="equal">
      <formula>0</formula>
    </cfRule>
  </conditionalFormatting>
  <conditionalFormatting sqref="J15:M15">
    <cfRule type="cellIs" dxfId="150" priority="7" operator="equal">
      <formula>0</formula>
    </cfRule>
  </conditionalFormatting>
  <conditionalFormatting sqref="B26">
    <cfRule type="cellIs" dxfId="149" priority="4" operator="equal">
      <formula>"не справился."</formula>
    </cfRule>
    <cfRule type="cellIs" dxfId="148" priority="5" operator="equal">
      <formula>"справился."</formula>
    </cfRule>
    <cfRule type="containsText" dxfId="147" priority="6" operator="containsText" text="ложь">
      <formula>NOT(ISERROR(SEARCH("ложь",B26)))</formula>
    </cfRule>
  </conditionalFormatting>
  <conditionalFormatting sqref="A28:F35">
    <cfRule type="containsText" dxfId="146" priority="3" operator="containsText" text="ложь">
      <formula>NOT(ISERROR(SEARCH("ложь",A28)))</formula>
    </cfRule>
  </conditionalFormatting>
  <conditionalFormatting sqref="B26:E26">
    <cfRule type="containsText" dxfId="145" priority="2" operator="containsText" text="справился на повышенном уровне.">
      <formula>NOT(ISERROR(SEARCH("справился на повышенном уровне.",B26)))</formula>
    </cfRule>
    <cfRule type="containsText" dxfId="144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7030A0"/>
  </sheetPr>
  <dimension ref="A1:M40"/>
  <sheetViews>
    <sheetView topLeftCell="A7" workbookViewId="0">
      <selection activeCell="A36" sqref="A36"/>
    </sheetView>
  </sheetViews>
  <sheetFormatPr defaultRowHeight="15"/>
  <cols>
    <col min="2" max="2" width="13.85546875" customWidth="1"/>
    <col min="3" max="3" width="12.42578125" customWidth="1"/>
    <col min="4" max="5" width="13" customWidth="1"/>
    <col min="9" max="9" width="11.5703125" customWidth="1"/>
    <col min="10" max="10" width="13.7109375" customWidth="1"/>
    <col min="11" max="11" width="11.42578125" customWidth="1"/>
    <col min="12" max="12" width="11.85546875" customWidth="1"/>
    <col min="13" max="13" width="13.140625" customWidth="1"/>
  </cols>
  <sheetData>
    <row r="1" spans="1:13" ht="84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ht="27">
      <c r="A2" s="12"/>
      <c r="B2" s="12"/>
      <c r="C2" s="12"/>
      <c r="D2" s="12"/>
      <c r="E2" s="297">
        <f>'Список класса'!$B$34</f>
        <v>0</v>
      </c>
      <c r="F2" s="297"/>
      <c r="G2" s="297"/>
      <c r="H2" s="297"/>
      <c r="I2" s="297"/>
      <c r="J2" s="297"/>
      <c r="K2" s="297"/>
      <c r="L2" s="12"/>
      <c r="M2" s="12"/>
    </row>
    <row r="3" spans="1:1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</row>
    <row r="5" spans="1:13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3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четверть'!$Q$33</f>
        <v>0</v>
      </c>
      <c r="K6" s="33">
        <f>'2 четверть'!$Q$33</f>
        <v>0</v>
      </c>
      <c r="L6" s="33">
        <f>'3 четверть'!$Q$33</f>
        <v>0</v>
      </c>
      <c r="M6" s="33">
        <f>'конец года'!$Q$33</f>
        <v>0</v>
      </c>
    </row>
    <row r="7" spans="1:13" ht="18.75">
      <c r="A7" s="34" t="s">
        <v>78</v>
      </c>
      <c r="B7" s="131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четверть'!$P$33</f>
        <v>0</v>
      </c>
      <c r="K7" s="29">
        <f>'2 четверть'!$P$33</f>
        <v>0</v>
      </c>
      <c r="L7" s="29">
        <f>'3 четверть'!$P$33</f>
        <v>0</v>
      </c>
      <c r="M7" s="29">
        <f>'конец года'!$P$33</f>
        <v>0</v>
      </c>
    </row>
    <row r="8" spans="1:13" ht="18.75">
      <c r="A8" s="138" t="s">
        <v>90</v>
      </c>
      <c r="B8" s="139">
        <f>'1 четверть'!$C$33</f>
        <v>0</v>
      </c>
      <c r="C8" s="127">
        <f>'2 четверть'!$C$33</f>
        <v>0</v>
      </c>
      <c r="D8" s="126">
        <f>'3 четверть'!$C$33</f>
        <v>0</v>
      </c>
      <c r="E8" s="123">
        <f>'конец года'!$C$33</f>
        <v>0</v>
      </c>
      <c r="F8" s="12"/>
      <c r="G8" s="12"/>
      <c r="H8" s="278" t="s">
        <v>38</v>
      </c>
      <c r="I8" s="278"/>
      <c r="J8" s="29">
        <f>'1 четверть'!$O$33</f>
        <v>0</v>
      </c>
      <c r="K8" s="29">
        <f>'2 четверть'!$O$33</f>
        <v>0</v>
      </c>
      <c r="L8" s="29">
        <f>'3 четверть'!$O$33</f>
        <v>0</v>
      </c>
      <c r="M8" s="29">
        <f>'конец года'!$O$33</f>
        <v>0</v>
      </c>
    </row>
    <row r="9" spans="1:13" ht="18.75">
      <c r="A9" s="36" t="s">
        <v>92</v>
      </c>
      <c r="B9" s="137" t="str">
        <f>'1 четверть'!$Z$33</f>
        <v/>
      </c>
      <c r="C9" s="136" t="str">
        <f>'2 четверть'!$Z$33</f>
        <v/>
      </c>
      <c r="D9" s="136" t="str">
        <f>'3 четверть'!$Z$33</f>
        <v/>
      </c>
      <c r="E9" s="137" t="str">
        <f>'конец года'!$Z$33</f>
        <v/>
      </c>
      <c r="F9" s="12"/>
      <c r="G9" s="12"/>
      <c r="H9" s="278" t="s">
        <v>39</v>
      </c>
      <c r="I9" s="278"/>
      <c r="J9" s="29">
        <f>'1 четверть'!$N$33</f>
        <v>0</v>
      </c>
      <c r="K9" s="29">
        <f>'2 четверть'!$N$33</f>
        <v>0</v>
      </c>
      <c r="L9" s="29">
        <f>'3 четверть'!$N$33</f>
        <v>0</v>
      </c>
      <c r="M9" s="29">
        <f>'конец года'!$N$33</f>
        <v>0</v>
      </c>
    </row>
    <row r="10" spans="1:13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четверть'!$M$33</f>
        <v>0</v>
      </c>
      <c r="K10" s="29">
        <f>'2 четверть'!$M$33</f>
        <v>0</v>
      </c>
      <c r="L10" s="29">
        <f>'3 четверть'!$M$33</f>
        <v>0</v>
      </c>
      <c r="M10" s="29">
        <f>'конец года'!$M$33</f>
        <v>0</v>
      </c>
    </row>
    <row r="11" spans="1:1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</row>
    <row r="13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3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четверть'!$Y$33</f>
        <v/>
      </c>
      <c r="K15" s="24" t="str">
        <f>'2 четверть'!$Y$33</f>
        <v/>
      </c>
      <c r="L15" s="24" t="str">
        <f>'3 четверть'!$Y$33</f>
        <v/>
      </c>
      <c r="M15" s="24" t="str">
        <f>'конец года'!$Y$33</f>
        <v/>
      </c>
    </row>
    <row r="16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четверть'!$R$33</f>
        <v>0</v>
      </c>
      <c r="K20" s="41">
        <f>'2 четверть'!$R$33</f>
        <v>0</v>
      </c>
      <c r="L20" s="41">
        <f>'3 четверть'!$R$33</f>
        <v>0</v>
      </c>
      <c r="M20" s="41">
        <f>'конец года'!$R$33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четверть'!$S$33</f>
        <v>0</v>
      </c>
      <c r="K21" s="24">
        <f>'2 четверть'!$S$33</f>
        <v>0</v>
      </c>
      <c r="L21" s="24">
        <f>'3 четверть'!$S$33</f>
        <v>0</v>
      </c>
      <c r="M21" s="24">
        <f>'конец года'!$S$33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четверть'!$T$33</f>
        <v>0</v>
      </c>
      <c r="K22" s="24">
        <f>'2 четверть'!$T$33</f>
        <v>0</v>
      </c>
      <c r="L22" s="24">
        <f>'3 четверть'!$T$33</f>
        <v>0</v>
      </c>
      <c r="M22" s="24">
        <f>'конец года'!$T$33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четверть'!$U$33</f>
        <v>0</v>
      </c>
      <c r="K23" s="24">
        <f>'2 четверть'!$U$33</f>
        <v>0</v>
      </c>
      <c r="L23" s="24">
        <f>'3 четверть'!$U$33</f>
        <v>0</v>
      </c>
      <c r="M23" s="24">
        <f>'конец года'!$U$33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четверть'!$V$33</f>
        <v>0</v>
      </c>
      <c r="K24" s="24">
        <f>'2 четверть'!$V$33</f>
        <v>0</v>
      </c>
      <c r="L24" s="24">
        <f>'3 четверть'!$V$33</f>
        <v>0</v>
      </c>
      <c r="M24" s="24">
        <f>'конец года'!$V$33</f>
        <v>0</v>
      </c>
    </row>
    <row r="25" spans="1:13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</row>
    <row r="26" spans="1:13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</row>
    <row r="27" spans="1:1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</row>
    <row r="29" spans="1:13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</row>
    <row r="36" spans="1:13" ht="15" customHeight="1">
      <c r="A36" s="12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</row>
    <row r="37" spans="1:13" ht="15" customHeight="1">
      <c r="A37" s="12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</row>
    <row r="38" spans="1:13" ht="15" customHeight="1">
      <c r="A38" s="12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</row>
    <row r="39" spans="1:13" ht="15" customHeight="1">
      <c r="A39" s="12"/>
      <c r="B39" s="143"/>
      <c r="C39" s="143"/>
      <c r="D39" s="143"/>
      <c r="E39" s="143"/>
      <c r="F39" s="143"/>
      <c r="G39" s="12"/>
      <c r="H39" s="12"/>
      <c r="I39" s="12"/>
      <c r="J39" s="12"/>
      <c r="K39" s="12"/>
      <c r="L39" s="12"/>
      <c r="M39" s="12"/>
    </row>
    <row r="40" spans="1:1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7B7" sheet="1" objects="1" scenarios="1" pivotTables="0"/>
  <protectedRanges>
    <protectedRange sqref="B8" name="Диапазон2"/>
    <protectedRange sqref="H6:M10" name="Диапазон5_1_1_1_1_1_1_1"/>
    <protectedRange sqref="H21:M24" name="Диапазон5_3_1"/>
  </protectedRanges>
  <mergeCells count="18">
    <mergeCell ref="B1:M1"/>
    <mergeCell ref="E2:K2"/>
    <mergeCell ref="H8:I8"/>
    <mergeCell ref="H4:K4"/>
    <mergeCell ref="H6:I6"/>
    <mergeCell ref="H7:I7"/>
    <mergeCell ref="H21:I21"/>
    <mergeCell ref="A25:F25"/>
    <mergeCell ref="A28:F35"/>
    <mergeCell ref="B4:F4"/>
    <mergeCell ref="H22:I22"/>
    <mergeCell ref="H23:I23"/>
    <mergeCell ref="H24:I24"/>
    <mergeCell ref="H9:I9"/>
    <mergeCell ref="H10:I10"/>
    <mergeCell ref="H15:I15"/>
    <mergeCell ref="H20:I20"/>
    <mergeCell ref="B26:E26"/>
  </mergeCells>
  <conditionalFormatting sqref="B9:E9">
    <cfRule type="cellIs" dxfId="143" priority="8" operator="equal">
      <formula>"-"</formula>
    </cfRule>
    <cfRule type="cellIs" dxfId="142" priority="9" operator="equal">
      <formula>"+"</formula>
    </cfRule>
    <cfRule type="cellIs" dxfId="141" priority="10" operator="equal">
      <formula>"!"</formula>
    </cfRule>
    <cfRule type="cellIs" dxfId="140" priority="17" operator="equal">
      <formula>2</formula>
    </cfRule>
    <cfRule type="cellIs" dxfId="139" priority="18" operator="equal">
      <formula>3</formula>
    </cfRule>
    <cfRule type="cellIs" dxfId="138" priority="19" operator="equal">
      <formula>4</formula>
    </cfRule>
    <cfRule type="cellIs" dxfId="137" priority="20" operator="equal">
      <formula>5</formula>
    </cfRule>
  </conditionalFormatting>
  <conditionalFormatting sqref="J6:M10 J20:M24">
    <cfRule type="cellIs" dxfId="136" priority="16" operator="equal">
      <formula>0</formula>
    </cfRule>
  </conditionalFormatting>
  <conditionalFormatting sqref="J15:M15">
    <cfRule type="cellIs" dxfId="135" priority="7" operator="equal">
      <formula>0</formula>
    </cfRule>
  </conditionalFormatting>
  <conditionalFormatting sqref="B26">
    <cfRule type="cellIs" dxfId="134" priority="4" operator="equal">
      <formula>"не справился."</formula>
    </cfRule>
    <cfRule type="cellIs" dxfId="133" priority="5" operator="equal">
      <formula>"справился."</formula>
    </cfRule>
    <cfRule type="containsText" dxfId="132" priority="6" operator="containsText" text="ложь">
      <formula>NOT(ISERROR(SEARCH("ложь",B26)))</formula>
    </cfRule>
  </conditionalFormatting>
  <conditionalFormatting sqref="A28:F35">
    <cfRule type="containsText" dxfId="131" priority="3" operator="containsText" text="ложь">
      <formula>NOT(ISERROR(SEARCH("ложь",A28)))</formula>
    </cfRule>
  </conditionalFormatting>
  <conditionalFormatting sqref="B26:E26">
    <cfRule type="containsText" dxfId="130" priority="2" operator="containsText" text="справился на повышенном уровне.">
      <formula>NOT(ISERROR(SEARCH("справился на повышенном уровне.",B26)))</formula>
    </cfRule>
    <cfRule type="containsText" dxfId="129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7030A0"/>
  </sheetPr>
  <dimension ref="A1:M38"/>
  <sheetViews>
    <sheetView topLeftCell="A10" workbookViewId="0">
      <selection activeCell="A36" sqref="A36"/>
    </sheetView>
  </sheetViews>
  <sheetFormatPr defaultRowHeight="15"/>
  <cols>
    <col min="2" max="2" width="12.7109375" customWidth="1"/>
    <col min="3" max="3" width="12.140625" customWidth="1"/>
    <col min="4" max="4" width="12" customWidth="1"/>
    <col min="5" max="5" width="11.5703125" customWidth="1"/>
    <col min="9" max="9" width="11.5703125" customWidth="1"/>
    <col min="10" max="10" width="12.7109375" customWidth="1"/>
    <col min="11" max="11" width="11.42578125" customWidth="1"/>
    <col min="12" max="12" width="12" customWidth="1"/>
    <col min="13" max="13" width="12.5703125" customWidth="1"/>
  </cols>
  <sheetData>
    <row r="1" spans="1:13" ht="90.7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ht="27">
      <c r="A2" s="12"/>
      <c r="B2" s="12"/>
      <c r="C2" s="12"/>
      <c r="D2" s="12"/>
      <c r="E2" s="297">
        <f>'Список класса'!$B$35</f>
        <v>0</v>
      </c>
      <c r="F2" s="297"/>
      <c r="G2" s="297"/>
      <c r="H2" s="297"/>
      <c r="I2" s="297"/>
      <c r="J2" s="297"/>
      <c r="K2" s="297"/>
      <c r="L2" s="12"/>
      <c r="M2" s="12"/>
    </row>
    <row r="3" spans="1:1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</row>
    <row r="5" spans="1:13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3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четверть'!$Q$34</f>
        <v>0</v>
      </c>
      <c r="K6" s="33">
        <f>'2 четверть'!$Q$34</f>
        <v>0</v>
      </c>
      <c r="L6" s="33">
        <f>'3 четверть'!$Q$34</f>
        <v>0</v>
      </c>
      <c r="M6" s="33">
        <f>'конец года'!$Q$34</f>
        <v>0</v>
      </c>
    </row>
    <row r="7" spans="1:13" ht="18.75">
      <c r="A7" s="34" t="s">
        <v>78</v>
      </c>
      <c r="B7" s="131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четверть'!$P$34</f>
        <v>0</v>
      </c>
      <c r="K7" s="29">
        <f>'2 четверть'!$P$34</f>
        <v>0</v>
      </c>
      <c r="L7" s="29">
        <f>'3 четверть'!$P$34</f>
        <v>0</v>
      </c>
      <c r="M7" s="29">
        <f>'конец года'!$P$34</f>
        <v>0</v>
      </c>
    </row>
    <row r="8" spans="1:13" ht="18.75">
      <c r="A8" s="138" t="s">
        <v>90</v>
      </c>
      <c r="B8" s="139">
        <f>'1 четверть'!$C$34</f>
        <v>0</v>
      </c>
      <c r="C8" s="127">
        <f>'2 четверть'!$C$34</f>
        <v>0</v>
      </c>
      <c r="D8" s="126">
        <f>'3 четверть'!$C$34</f>
        <v>0</v>
      </c>
      <c r="E8" s="123">
        <f>'конец года'!$C$34</f>
        <v>0</v>
      </c>
      <c r="F8" s="12"/>
      <c r="G8" s="12"/>
      <c r="H8" s="278" t="s">
        <v>38</v>
      </c>
      <c r="I8" s="278"/>
      <c r="J8" s="29">
        <f>'1 четверть'!$O$34</f>
        <v>0</v>
      </c>
      <c r="K8" s="29">
        <f>'2 четверть'!$O$34</f>
        <v>0</v>
      </c>
      <c r="L8" s="29">
        <f>'3 четверть'!$O$34</f>
        <v>0</v>
      </c>
      <c r="M8" s="29">
        <f>'конец года'!$O$34</f>
        <v>0</v>
      </c>
    </row>
    <row r="9" spans="1:13" ht="18.75">
      <c r="A9" s="36" t="s">
        <v>92</v>
      </c>
      <c r="B9" s="137" t="str">
        <f>'1 четверть'!$Z$34</f>
        <v/>
      </c>
      <c r="C9" s="136" t="str">
        <f>'2 четверть'!$Z$34</f>
        <v/>
      </c>
      <c r="D9" s="136" t="str">
        <f>'3 четверть'!$Z$34</f>
        <v/>
      </c>
      <c r="E9" s="137" t="str">
        <f>'конец года'!$Z$34</f>
        <v/>
      </c>
      <c r="F9" s="12"/>
      <c r="G9" s="12"/>
      <c r="H9" s="278" t="s">
        <v>39</v>
      </c>
      <c r="I9" s="278"/>
      <c r="J9" s="29">
        <f>'1 четверть'!$N$34</f>
        <v>0</v>
      </c>
      <c r="K9" s="29">
        <f>'2 четверть'!$N$34</f>
        <v>0</v>
      </c>
      <c r="L9" s="29">
        <f>'3 четверть'!$N$34</f>
        <v>0</v>
      </c>
      <c r="M9" s="29">
        <f>'конец года'!$N$34</f>
        <v>0</v>
      </c>
    </row>
    <row r="10" spans="1:13" ht="18.75">
      <c r="A10" s="12"/>
      <c r="B10" s="12"/>
      <c r="C10" s="12"/>
      <c r="D10" s="12"/>
      <c r="E10" s="12"/>
      <c r="F10" s="42"/>
      <c r="G10" s="12"/>
      <c r="H10" s="278" t="s">
        <v>40</v>
      </c>
      <c r="I10" s="278"/>
      <c r="J10" s="29">
        <f>'1 четверть'!$M$34</f>
        <v>0</v>
      </c>
      <c r="K10" s="29">
        <f>'2 четверть'!$M$34</f>
        <v>0</v>
      </c>
      <c r="L10" s="29">
        <f>'3 четверть'!$M$34</f>
        <v>0</v>
      </c>
      <c r="M10" s="29">
        <f>'конец года'!$M$34</f>
        <v>0</v>
      </c>
    </row>
    <row r="11" spans="1:1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</row>
    <row r="13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3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четверть'!$Y$34</f>
        <v/>
      </c>
      <c r="K15" s="24" t="str">
        <f>'2 четверть'!$Y$34</f>
        <v/>
      </c>
      <c r="L15" s="24" t="str">
        <f>'3 четверть'!$Y$34</f>
        <v/>
      </c>
      <c r="M15" s="24" t="str">
        <f>'конец года'!$Y$34</f>
        <v/>
      </c>
    </row>
    <row r="16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четверть'!$R$34</f>
        <v>0</v>
      </c>
      <c r="K20" s="41">
        <f>'2 четверть'!$R$34</f>
        <v>0</v>
      </c>
      <c r="L20" s="41">
        <f>'3 четверть'!$R$34</f>
        <v>0</v>
      </c>
      <c r="M20" s="41">
        <f>'конец года'!$R$34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четверть'!$S$34</f>
        <v>0</v>
      </c>
      <c r="K21" s="24">
        <f>'2 четверть'!$S$34</f>
        <v>0</v>
      </c>
      <c r="L21" s="24">
        <f>'3 четверть'!$S$34</f>
        <v>0</v>
      </c>
      <c r="M21" s="130">
        <f>'конец года'!$S$34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четверть'!$T$34</f>
        <v>0</v>
      </c>
      <c r="K22" s="24">
        <f>'2 четверть'!$T$34</f>
        <v>0</v>
      </c>
      <c r="L22" s="126">
        <f>'3 четверть'!$T$34</f>
        <v>0</v>
      </c>
      <c r="M22" s="129">
        <f>'конец года'!$T$34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четверть'!$U$34</f>
        <v>0</v>
      </c>
      <c r="K23" s="24">
        <f>'2 четверть'!$U$34</f>
        <v>0</v>
      </c>
      <c r="L23" s="24">
        <f>'3 четверть'!$U$34</f>
        <v>0</v>
      </c>
      <c r="M23" s="122">
        <f>'конец года'!$U$34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четверть'!$V$34</f>
        <v>0</v>
      </c>
      <c r="K24" s="24">
        <f>'2 четверть'!$V$34</f>
        <v>0</v>
      </c>
      <c r="L24" s="24">
        <f>'3 четверть'!$V$34</f>
        <v>0</v>
      </c>
      <c r="M24" s="24">
        <f>'конец года'!$V$34</f>
        <v>0</v>
      </c>
    </row>
    <row r="25" spans="1:13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</row>
    <row r="26" spans="1:13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</row>
    <row r="27" spans="1:1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>
      <c r="A28" s="286" t="b">
        <f>IF(E9="!",Лист7!B53,IF(B27="справился на базовом уровне.",Лист7!B46,IF(B27="не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</row>
    <row r="29" spans="1:13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</row>
    <row r="36" spans="1:13" ht="15" customHeight="1">
      <c r="A36" s="143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</row>
    <row r="37" spans="1:13" ht="15" customHeight="1">
      <c r="A37" s="143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</row>
    <row r="38" spans="1:13" ht="15" customHeight="1">
      <c r="A38" s="143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</row>
  </sheetData>
  <sheetProtection password="C7B7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8">
    <mergeCell ref="H21:I21"/>
    <mergeCell ref="H22:I22"/>
    <mergeCell ref="A25:F25"/>
    <mergeCell ref="A28:F35"/>
    <mergeCell ref="B4:F4"/>
    <mergeCell ref="H23:I23"/>
    <mergeCell ref="H24:I24"/>
    <mergeCell ref="H9:I9"/>
    <mergeCell ref="H10:I10"/>
    <mergeCell ref="H15:I15"/>
    <mergeCell ref="H20:I20"/>
    <mergeCell ref="B26:E26"/>
    <mergeCell ref="A1:M1"/>
    <mergeCell ref="E2:K2"/>
    <mergeCell ref="H8:I8"/>
    <mergeCell ref="H4:K4"/>
    <mergeCell ref="H6:I6"/>
    <mergeCell ref="H7:I7"/>
  </mergeCells>
  <conditionalFormatting sqref="B9:E9">
    <cfRule type="cellIs" dxfId="128" priority="8" operator="equal">
      <formula>"-"</formula>
    </cfRule>
    <cfRule type="cellIs" dxfId="127" priority="9" operator="equal">
      <formula>"+"</formula>
    </cfRule>
    <cfRule type="cellIs" dxfId="126" priority="10" operator="equal">
      <formula>"!"</formula>
    </cfRule>
    <cfRule type="cellIs" dxfId="125" priority="17" operator="equal">
      <formula>2</formula>
    </cfRule>
    <cfRule type="cellIs" dxfId="124" priority="18" operator="equal">
      <formula>3</formula>
    </cfRule>
    <cfRule type="cellIs" dxfId="123" priority="19" operator="equal">
      <formula>4</formula>
    </cfRule>
    <cfRule type="cellIs" dxfId="122" priority="20" operator="equal">
      <formula>5</formula>
    </cfRule>
  </conditionalFormatting>
  <conditionalFormatting sqref="J6:M10 J20:M24">
    <cfRule type="cellIs" dxfId="121" priority="16" operator="equal">
      <formula>0</formula>
    </cfRule>
  </conditionalFormatting>
  <conditionalFormatting sqref="J15:M15">
    <cfRule type="cellIs" dxfId="120" priority="7" operator="equal">
      <formula>0</formula>
    </cfRule>
  </conditionalFormatting>
  <conditionalFormatting sqref="B26">
    <cfRule type="cellIs" dxfId="119" priority="4" operator="equal">
      <formula>"не справился."</formula>
    </cfRule>
    <cfRule type="cellIs" dxfId="118" priority="5" operator="equal">
      <formula>"справился."</formula>
    </cfRule>
    <cfRule type="containsText" dxfId="117" priority="6" operator="containsText" text="ложь">
      <formula>NOT(ISERROR(SEARCH("ложь",B26)))</formula>
    </cfRule>
  </conditionalFormatting>
  <conditionalFormatting sqref="A28:F35">
    <cfRule type="containsText" dxfId="116" priority="3" operator="containsText" text="ложь">
      <formula>NOT(ISERROR(SEARCH("ложь",A28)))</formula>
    </cfRule>
  </conditionalFormatting>
  <conditionalFormatting sqref="B26:E26">
    <cfRule type="containsText" dxfId="115" priority="2" operator="containsText" text="справился на повышенном уровне.">
      <formula>NOT(ISERROR(SEARCH("справился на повышенном уровне.",B26)))</formula>
    </cfRule>
    <cfRule type="containsText" dxfId="114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7030A0"/>
  </sheetPr>
  <dimension ref="A1:N38"/>
  <sheetViews>
    <sheetView topLeftCell="A7" workbookViewId="0">
      <selection activeCell="A36" sqref="A36"/>
    </sheetView>
  </sheetViews>
  <sheetFormatPr defaultRowHeight="15"/>
  <cols>
    <col min="2" max="3" width="12.5703125" customWidth="1"/>
    <col min="4" max="4" width="11.85546875" customWidth="1"/>
    <col min="5" max="5" width="13.28515625" customWidth="1"/>
    <col min="9" max="9" width="11.140625" customWidth="1"/>
    <col min="10" max="10" width="13.140625" customWidth="1"/>
    <col min="11" max="11" width="11.85546875" customWidth="1"/>
    <col min="12" max="12" width="11.42578125" customWidth="1"/>
    <col min="13" max="13" width="12" customWidth="1"/>
  </cols>
  <sheetData>
    <row r="1" spans="1:14" ht="88.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7">
      <c r="A2" s="12"/>
      <c r="B2" s="12"/>
      <c r="C2" s="12"/>
      <c r="D2" s="12"/>
      <c r="E2" s="297">
        <f>'1 четверть'!$B$35</f>
        <v>0</v>
      </c>
      <c r="F2" s="297"/>
      <c r="G2" s="297"/>
      <c r="H2" s="297"/>
      <c r="I2" s="297"/>
      <c r="J2" s="297"/>
      <c r="K2" s="297"/>
      <c r="L2" s="12"/>
      <c r="M2" s="12"/>
      <c r="N2" s="12"/>
    </row>
    <row r="3" spans="1:14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четверть'!$Q$35</f>
        <v>0</v>
      </c>
      <c r="K6" s="33">
        <f>'2 четверть'!$Q$35</f>
        <v>0</v>
      </c>
      <c r="L6" s="33">
        <f>'3 четверть'!$Q$35</f>
        <v>0</v>
      </c>
      <c r="M6" s="33">
        <f>'конец года'!$Q$35</f>
        <v>0</v>
      </c>
      <c r="N6" s="12"/>
    </row>
    <row r="7" spans="1:14" ht="18.75">
      <c r="A7" s="34" t="s">
        <v>78</v>
      </c>
      <c r="B7" s="131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четверть'!$P$35</f>
        <v>0</v>
      </c>
      <c r="K7" s="29">
        <f>'2 четверть'!$P$35</f>
        <v>0</v>
      </c>
      <c r="L7" s="29">
        <f>'3 четверть'!$P$35</f>
        <v>0</v>
      </c>
      <c r="M7" s="29">
        <f>'конец года'!$P$35</f>
        <v>0</v>
      </c>
      <c r="N7" s="12"/>
    </row>
    <row r="8" spans="1:14" ht="18.75">
      <c r="A8" s="138" t="s">
        <v>90</v>
      </c>
      <c r="B8" s="139">
        <f>'1 четверть'!$C$35</f>
        <v>0</v>
      </c>
      <c r="C8" s="127">
        <f>'2 четверть'!$C$35</f>
        <v>0</v>
      </c>
      <c r="D8" s="126">
        <f>'3 четверть'!$C$35</f>
        <v>0</v>
      </c>
      <c r="E8" s="123">
        <f>'конец года'!$C$35</f>
        <v>0</v>
      </c>
      <c r="F8" s="12"/>
      <c r="G8" s="12"/>
      <c r="H8" s="278" t="s">
        <v>38</v>
      </c>
      <c r="I8" s="278"/>
      <c r="J8" s="29">
        <f>'1 четверть'!$O$35</f>
        <v>0</v>
      </c>
      <c r="K8" s="29">
        <f>'2 четверть'!$O$35</f>
        <v>0</v>
      </c>
      <c r="L8" s="29">
        <f>'3 четверть'!$O$35</f>
        <v>0</v>
      </c>
      <c r="M8" s="29">
        <f>'конец года'!$O$35</f>
        <v>0</v>
      </c>
      <c r="N8" s="12"/>
    </row>
    <row r="9" spans="1:14" ht="18.75">
      <c r="A9" s="36" t="s">
        <v>92</v>
      </c>
      <c r="B9" s="137" t="str">
        <f>'1 четверть'!$Z$35</f>
        <v/>
      </c>
      <c r="C9" s="136" t="str">
        <f>'2 четверть'!$Z$35</f>
        <v/>
      </c>
      <c r="D9" s="136" t="str">
        <f>'3 четверть'!$Z$35</f>
        <v/>
      </c>
      <c r="E9" s="137" t="str">
        <f>'конец года'!$Z$35</f>
        <v/>
      </c>
      <c r="F9" s="12"/>
      <c r="G9" s="12"/>
      <c r="H9" s="278" t="s">
        <v>39</v>
      </c>
      <c r="I9" s="278"/>
      <c r="J9" s="29">
        <f>'1 четверть'!$N$35</f>
        <v>0</v>
      </c>
      <c r="K9" s="29">
        <f>'2 четверть'!$N$35</f>
        <v>0</v>
      </c>
      <c r="L9" s="29">
        <f>'3 четверть'!$N$35</f>
        <v>0</v>
      </c>
      <c r="M9" s="29">
        <f>'конец года'!$N$35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четверть'!$M$35</f>
        <v>0</v>
      </c>
      <c r="K10" s="29">
        <f>'2 четверть'!$M$35</f>
        <v>0</v>
      </c>
      <c r="L10" s="29">
        <f>'3 четверть'!$M$35</f>
        <v>0</v>
      </c>
      <c r="M10" s="29">
        <f>'конец года'!$M$35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четверть'!$Y$35</f>
        <v/>
      </c>
      <c r="K15" s="24" t="str">
        <f>'2 четверть'!$Y$35</f>
        <v/>
      </c>
      <c r="L15" s="24" t="str">
        <f>'3 четверть'!$Y$35</f>
        <v/>
      </c>
      <c r="M15" s="24" t="str">
        <f>'конец года'!$Y$35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четверть'!$R$35</f>
        <v>0</v>
      </c>
      <c r="K20" s="41">
        <f>'2 четверть'!$R$35</f>
        <v>0</v>
      </c>
      <c r="L20" s="41">
        <f>'3 четверть'!$R$35</f>
        <v>0</v>
      </c>
      <c r="M20" s="41">
        <f>'конец года'!$R$35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четверть'!$S$35</f>
        <v>0</v>
      </c>
      <c r="K21" s="24">
        <f>'2 четверть'!$S$35</f>
        <v>0</v>
      </c>
      <c r="L21" s="24">
        <f>'3 четверть'!$S$35</f>
        <v>0</v>
      </c>
      <c r="M21" s="130">
        <f>'конец года'!$S$35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четверть'!$T$35</f>
        <v>0</v>
      </c>
      <c r="K22" s="24">
        <f>'2 четверть'!$T$35</f>
        <v>0</v>
      </c>
      <c r="L22" s="118">
        <f>'3 четверть'!$T$35</f>
        <v>0</v>
      </c>
      <c r="M22" s="120">
        <f>'конец года'!$T$35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четверть'!$U$35</f>
        <v>0</v>
      </c>
      <c r="K23" s="24">
        <f>'2 четверть'!$U$35</f>
        <v>0</v>
      </c>
      <c r="L23" s="24">
        <f>'3 четверть'!$U$35</f>
        <v>0</v>
      </c>
      <c r="M23" s="122">
        <f>'конец года'!$U$35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четверть'!$V$35</f>
        <v>0</v>
      </c>
      <c r="K24" s="24">
        <f>'2 четверть'!$V$35</f>
        <v>0</v>
      </c>
      <c r="L24" s="24">
        <f>'3 четверть'!$V$35</f>
        <v>0</v>
      </c>
      <c r="M24" s="24">
        <f>'конец года'!$V$35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147"/>
      <c r="B36" s="147"/>
      <c r="C36" s="147"/>
      <c r="D36" s="147"/>
      <c r="E36" s="147"/>
      <c r="F36" s="147"/>
      <c r="G36" s="12"/>
      <c r="H36" s="12"/>
      <c r="I36" s="12"/>
      <c r="J36" s="12"/>
      <c r="K36" s="12"/>
      <c r="L36" s="12"/>
      <c r="M36" s="12"/>
      <c r="N36" s="12"/>
    </row>
    <row r="37" spans="1:14" ht="15" customHeight="1">
      <c r="A37" s="147"/>
      <c r="B37" s="147"/>
      <c r="C37" s="147"/>
      <c r="D37" s="147"/>
      <c r="E37" s="147"/>
      <c r="F37" s="147"/>
      <c r="G37" s="12"/>
      <c r="H37" s="12"/>
      <c r="I37" s="12"/>
      <c r="J37" s="12"/>
      <c r="K37" s="12"/>
      <c r="L37" s="12"/>
      <c r="M37" s="12"/>
      <c r="N37" s="12"/>
    </row>
    <row r="38" spans="1:14" ht="15" customHeight="1">
      <c r="A38" s="147"/>
      <c r="B38" s="147"/>
      <c r="C38" s="147"/>
      <c r="D38" s="147"/>
      <c r="E38" s="147"/>
      <c r="F38" s="147"/>
      <c r="G38" s="12"/>
      <c r="H38" s="12"/>
      <c r="I38" s="12"/>
      <c r="J38" s="12"/>
      <c r="K38" s="12"/>
      <c r="L38" s="12"/>
      <c r="M38" s="12"/>
      <c r="N38" s="12"/>
    </row>
  </sheetData>
  <sheetProtection password="C7B7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8">
    <mergeCell ref="H21:I21"/>
    <mergeCell ref="H22:I22"/>
    <mergeCell ref="A25:F25"/>
    <mergeCell ref="A28:F35"/>
    <mergeCell ref="B4:F4"/>
    <mergeCell ref="H23:I23"/>
    <mergeCell ref="H24:I24"/>
    <mergeCell ref="H9:I9"/>
    <mergeCell ref="H10:I10"/>
    <mergeCell ref="H15:I15"/>
    <mergeCell ref="H20:I20"/>
    <mergeCell ref="B26:E26"/>
    <mergeCell ref="B1:M1"/>
    <mergeCell ref="E2:K2"/>
    <mergeCell ref="H8:I8"/>
    <mergeCell ref="H4:K4"/>
    <mergeCell ref="H6:I6"/>
    <mergeCell ref="H7:I7"/>
  </mergeCells>
  <conditionalFormatting sqref="B9:E9">
    <cfRule type="cellIs" dxfId="113" priority="8" operator="equal">
      <formula>"-"</formula>
    </cfRule>
    <cfRule type="cellIs" dxfId="112" priority="9" operator="equal">
      <formula>"+"</formula>
    </cfRule>
    <cfRule type="cellIs" dxfId="111" priority="10" operator="equal">
      <formula>"!"</formula>
    </cfRule>
    <cfRule type="cellIs" dxfId="110" priority="17" operator="equal">
      <formula>2</formula>
    </cfRule>
    <cfRule type="cellIs" dxfId="109" priority="18" operator="equal">
      <formula>3</formula>
    </cfRule>
    <cfRule type="cellIs" dxfId="108" priority="19" operator="equal">
      <formula>4</formula>
    </cfRule>
    <cfRule type="cellIs" dxfId="107" priority="20" operator="equal">
      <formula>5</formula>
    </cfRule>
  </conditionalFormatting>
  <conditionalFormatting sqref="J6:M10 J20:M24">
    <cfRule type="cellIs" dxfId="106" priority="16" operator="equal">
      <formula>0</formula>
    </cfRule>
  </conditionalFormatting>
  <conditionalFormatting sqref="J15:M15">
    <cfRule type="cellIs" dxfId="105" priority="7" operator="equal">
      <formula>0</formula>
    </cfRule>
  </conditionalFormatting>
  <conditionalFormatting sqref="B26">
    <cfRule type="cellIs" dxfId="104" priority="4" operator="equal">
      <formula>"не справился."</formula>
    </cfRule>
    <cfRule type="cellIs" dxfId="103" priority="5" operator="equal">
      <formula>"справился."</formula>
    </cfRule>
    <cfRule type="containsText" dxfId="102" priority="6" operator="containsText" text="ложь">
      <formula>NOT(ISERROR(SEARCH("ложь",B26)))</formula>
    </cfRule>
  </conditionalFormatting>
  <conditionalFormatting sqref="A28:F35">
    <cfRule type="containsText" dxfId="101" priority="3" operator="containsText" text="ложь">
      <formula>NOT(ISERROR(SEARCH("ложь",A28)))</formula>
    </cfRule>
  </conditionalFormatting>
  <conditionalFormatting sqref="B26:E26">
    <cfRule type="containsText" dxfId="100" priority="2" operator="containsText" text="справился на повышенном уровне.">
      <formula>NOT(ISERROR(SEARCH("справился на повышенном уровне.",B26)))</formula>
    </cfRule>
    <cfRule type="containsText" dxfId="99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7030A0"/>
  </sheetPr>
  <dimension ref="A1:N39"/>
  <sheetViews>
    <sheetView topLeftCell="A13" workbookViewId="0">
      <selection activeCell="A36" sqref="A36"/>
    </sheetView>
  </sheetViews>
  <sheetFormatPr defaultRowHeight="15"/>
  <cols>
    <col min="2" max="2" width="13.28515625" customWidth="1"/>
    <col min="3" max="3" width="12.140625" customWidth="1"/>
    <col min="4" max="5" width="13" customWidth="1"/>
    <col min="9" max="9" width="11" customWidth="1"/>
    <col min="10" max="10" width="13.140625" customWidth="1"/>
    <col min="11" max="11" width="13.28515625" customWidth="1"/>
    <col min="12" max="12" width="12" customWidth="1"/>
    <col min="13" max="13" width="11.85546875" customWidth="1"/>
  </cols>
  <sheetData>
    <row r="1" spans="1:14" ht="87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7">
      <c r="E2" s="289">
        <f>'1 четверть'!$B$36</f>
        <v>0</v>
      </c>
      <c r="F2" s="289"/>
      <c r="G2" s="289"/>
      <c r="H2" s="289"/>
      <c r="I2" s="289"/>
      <c r="J2" s="289"/>
      <c r="K2" s="289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четверть'!$Q$36</f>
        <v>0</v>
      </c>
      <c r="K6" s="33">
        <f>'2 четверть'!$Q$36</f>
        <v>0</v>
      </c>
      <c r="L6" s="33">
        <f>'3 четверть'!$Q$36</f>
        <v>0</v>
      </c>
      <c r="M6" s="33">
        <f>'конец года'!$Q$36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131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четверть'!$P$36</f>
        <v>0</v>
      </c>
      <c r="K7" s="29">
        <f>'2 четверть'!$P$36</f>
        <v>0</v>
      </c>
      <c r="L7" s="29">
        <f>'3 четверть'!$P$36</f>
        <v>0</v>
      </c>
      <c r="M7" s="29">
        <f>'конец года'!$P$36</f>
        <v>0</v>
      </c>
      <c r="N7" s="12"/>
    </row>
    <row r="8" spans="1:14" ht="18.75">
      <c r="A8" s="34" t="s">
        <v>90</v>
      </c>
      <c r="B8" s="118">
        <f>'1 четверть'!$C$36</f>
        <v>0</v>
      </c>
      <c r="C8" s="132">
        <f>'2 четверть'!$C$36</f>
        <v>0</v>
      </c>
      <c r="D8" s="119">
        <f>'3 четверть'!$C$36</f>
        <v>0</v>
      </c>
      <c r="E8" s="123">
        <f>'конец года'!$C$36</f>
        <v>0</v>
      </c>
      <c r="F8" s="12"/>
      <c r="G8" s="12"/>
      <c r="H8" s="278" t="s">
        <v>38</v>
      </c>
      <c r="I8" s="278"/>
      <c r="J8" s="29">
        <f>'1 четверть'!$O$36</f>
        <v>0</v>
      </c>
      <c r="K8" s="29">
        <f>'2 четверть'!$O$36</f>
        <v>0</v>
      </c>
      <c r="L8" s="29">
        <f>'3 четверть'!$O$36</f>
        <v>0</v>
      </c>
      <c r="M8" s="29">
        <f>'конец года'!$O$36</f>
        <v>0</v>
      </c>
      <c r="N8" s="12"/>
    </row>
    <row r="9" spans="1:14" ht="18.75">
      <c r="A9" s="36" t="s">
        <v>92</v>
      </c>
      <c r="B9" s="136" t="str">
        <f>'1 четверть'!$Z$36</f>
        <v/>
      </c>
      <c r="C9" s="137" t="str">
        <f>'2 четверть'!$Z$36</f>
        <v/>
      </c>
      <c r="D9" s="136" t="str">
        <f>'3 четверть'!$Z$36</f>
        <v/>
      </c>
      <c r="E9" s="137" t="str">
        <f>'конец года'!$Z$36</f>
        <v/>
      </c>
      <c r="F9" s="12"/>
      <c r="G9" s="12"/>
      <c r="H9" s="278" t="s">
        <v>39</v>
      </c>
      <c r="I9" s="278"/>
      <c r="J9" s="29">
        <f>'1 четверть'!$N$36</f>
        <v>0</v>
      </c>
      <c r="K9" s="29">
        <f>'2 четверть'!$N$36</f>
        <v>0</v>
      </c>
      <c r="L9" s="29">
        <f>'3 четверть'!$N$36</f>
        <v>0</v>
      </c>
      <c r="M9" s="29">
        <f>'конец года'!$N$36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четверть'!$M$36</f>
        <v>0</v>
      </c>
      <c r="K10" s="29">
        <f>'2 четверть'!$M$36</f>
        <v>0</v>
      </c>
      <c r="L10" s="29">
        <f>'3 четверть'!$M$36</f>
        <v>0</v>
      </c>
      <c r="M10" s="29">
        <f>'конец года'!$M$36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четверть'!$Y$36</f>
        <v/>
      </c>
      <c r="K15" s="24" t="str">
        <f>'2 четверть'!$Y$36</f>
        <v/>
      </c>
      <c r="L15" s="24" t="str">
        <f>'3 четверть'!$Y$36</f>
        <v/>
      </c>
      <c r="M15" s="24" t="str">
        <f>'конец года'!$Y$36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четверть'!$R$36</f>
        <v>0</v>
      </c>
      <c r="K20" s="41">
        <f>'2 четверть'!$R$36</f>
        <v>0</v>
      </c>
      <c r="L20" s="41">
        <f>'3 четверть'!$R$36</f>
        <v>0</v>
      </c>
      <c r="M20" s="41">
        <f>'конец года'!$R$36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четверть'!$S$36</f>
        <v>0</v>
      </c>
      <c r="K21" s="24">
        <f>'2 четверть'!$S$36</f>
        <v>0</v>
      </c>
      <c r="L21" s="24">
        <f>'3 четверть'!$S$36</f>
        <v>0</v>
      </c>
      <c r="M21" s="130">
        <f>'конец года'!$S$36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четверть'!$T$36</f>
        <v>0</v>
      </c>
      <c r="K22" s="24">
        <f>'2 четверть'!$T$36</f>
        <v>0</v>
      </c>
      <c r="L22" s="118">
        <f>'3 четверть'!$T$36</f>
        <v>0</v>
      </c>
      <c r="M22" s="120">
        <f>'конец года'!$T$36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четверть'!$U$36</f>
        <v>0</v>
      </c>
      <c r="K23" s="24">
        <f>'2 четверть'!$U$36</f>
        <v>0</v>
      </c>
      <c r="L23" s="24">
        <f>'3 четверть'!$U$36</f>
        <v>0</v>
      </c>
      <c r="M23" s="122">
        <f>'конец года'!$U$36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четверть'!$V$36</f>
        <v>0</v>
      </c>
      <c r="K24" s="24">
        <f>'2 четверть'!$V$36</f>
        <v>0</v>
      </c>
      <c r="L24" s="24">
        <f>'3 четверть'!$V$36</f>
        <v>0</v>
      </c>
      <c r="M24" s="24">
        <f>'конец года'!$V$36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12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  <c r="N36" s="12"/>
    </row>
    <row r="37" spans="1:14" ht="15" customHeight="1">
      <c r="A37" s="12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  <c r="N37" s="12"/>
    </row>
    <row r="38" spans="1:14" ht="15" customHeight="1">
      <c r="A38" s="12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  <c r="N38" s="12"/>
    </row>
    <row r="39" spans="1:14" ht="15" customHeight="1">
      <c r="A39" s="12"/>
      <c r="B39" s="143"/>
      <c r="C39" s="143"/>
      <c r="D39" s="143"/>
      <c r="E39" s="143"/>
      <c r="F39" s="143"/>
      <c r="G39" s="12"/>
      <c r="H39" s="12"/>
      <c r="I39" s="12"/>
      <c r="J39" s="12"/>
      <c r="K39" s="12"/>
      <c r="L39" s="12"/>
      <c r="M39" s="12"/>
      <c r="N39" s="12"/>
    </row>
  </sheetData>
  <sheetProtection password="C7B7" sheet="1" objects="1" scenarios="1" pivotTables="0"/>
  <protectedRanges>
    <protectedRange sqref="H6:M10" name="Диапазон5_1_1_1_1_1_1_1"/>
    <protectedRange sqref="H21:M24" name="Диапазон5_3_1"/>
  </protectedRanges>
  <mergeCells count="18">
    <mergeCell ref="H21:I21"/>
    <mergeCell ref="H22:I22"/>
    <mergeCell ref="A25:F25"/>
    <mergeCell ref="A28:F35"/>
    <mergeCell ref="B4:F4"/>
    <mergeCell ref="H23:I23"/>
    <mergeCell ref="H24:I24"/>
    <mergeCell ref="H9:I9"/>
    <mergeCell ref="H10:I10"/>
    <mergeCell ref="H15:I15"/>
    <mergeCell ref="H20:I20"/>
    <mergeCell ref="B26:E26"/>
    <mergeCell ref="B1:M1"/>
    <mergeCell ref="E2:K2"/>
    <mergeCell ref="H8:I8"/>
    <mergeCell ref="H4:K4"/>
    <mergeCell ref="H6:I6"/>
    <mergeCell ref="H7:I7"/>
  </mergeCells>
  <conditionalFormatting sqref="B9:E9">
    <cfRule type="cellIs" dxfId="98" priority="7" operator="equal">
      <formula>"-"</formula>
    </cfRule>
    <cfRule type="cellIs" dxfId="97" priority="8" operator="equal">
      <formula>"+"</formula>
    </cfRule>
    <cfRule type="cellIs" dxfId="96" priority="9" operator="equal">
      <formula>"!"</formula>
    </cfRule>
    <cfRule type="cellIs" dxfId="95" priority="16" operator="equal">
      <formula>2</formula>
    </cfRule>
    <cfRule type="cellIs" dxfId="94" priority="17" operator="equal">
      <formula>3</formula>
    </cfRule>
    <cfRule type="cellIs" dxfId="93" priority="18" operator="equal">
      <formula>4</formula>
    </cfRule>
    <cfRule type="cellIs" dxfId="92" priority="19" operator="equal">
      <formula>5</formula>
    </cfRule>
  </conditionalFormatting>
  <conditionalFormatting sqref="J6:M10 J20:M24">
    <cfRule type="cellIs" dxfId="91" priority="15" operator="equal">
      <formula>0</formula>
    </cfRule>
  </conditionalFormatting>
  <conditionalFormatting sqref="J15:M15">
    <cfRule type="cellIs" dxfId="90" priority="6" operator="equal">
      <formula>0</formula>
    </cfRule>
  </conditionalFormatting>
  <conditionalFormatting sqref="B26">
    <cfRule type="cellIs" dxfId="89" priority="3" operator="equal">
      <formula>"не справился."</formula>
    </cfRule>
    <cfRule type="cellIs" dxfId="88" priority="4" operator="equal">
      <formula>"справился."</formula>
    </cfRule>
    <cfRule type="containsText" dxfId="87" priority="5" operator="containsText" text="ложь">
      <formula>NOT(ISERROR(SEARCH("ложь",B26)))</formula>
    </cfRule>
  </conditionalFormatting>
  <conditionalFormatting sqref="B26:E26">
    <cfRule type="containsText" dxfId="86" priority="2" operator="containsText" text="справился на повышенном уровне.">
      <formula>NOT(ISERROR(SEARCH("справился на повышенном уровне.",B26)))</formula>
    </cfRule>
    <cfRule type="containsText" dxfId="85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7030A0"/>
  </sheetPr>
  <dimension ref="A1:N39"/>
  <sheetViews>
    <sheetView topLeftCell="A10" workbookViewId="0">
      <selection activeCell="A36" sqref="A36"/>
    </sheetView>
  </sheetViews>
  <sheetFormatPr defaultRowHeight="15"/>
  <cols>
    <col min="2" max="2" width="13.5703125" customWidth="1"/>
    <col min="3" max="3" width="11.85546875" customWidth="1"/>
    <col min="4" max="4" width="12.28515625" customWidth="1"/>
    <col min="5" max="5" width="13" customWidth="1"/>
    <col min="9" max="9" width="10.42578125" customWidth="1"/>
    <col min="10" max="10" width="13.140625" customWidth="1"/>
    <col min="11" max="11" width="11.85546875" customWidth="1"/>
    <col min="12" max="12" width="12.28515625" customWidth="1"/>
    <col min="13" max="13" width="12.140625" customWidth="1"/>
  </cols>
  <sheetData>
    <row r="1" spans="1:14" ht="93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2.5" customHeight="1">
      <c r="A2" s="12"/>
      <c r="B2" s="12"/>
      <c r="C2" s="12"/>
      <c r="D2" s="12"/>
      <c r="E2" s="297">
        <f>'1 четверть'!$B$37</f>
        <v>0</v>
      </c>
      <c r="F2" s="297"/>
      <c r="G2" s="297"/>
      <c r="H2" s="297"/>
      <c r="I2" s="297"/>
      <c r="J2" s="297"/>
      <c r="K2" s="297"/>
      <c r="L2" s="12"/>
      <c r="M2" s="12"/>
      <c r="N2" s="12"/>
    </row>
    <row r="3" spans="1:14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четверть'!$Q$37</f>
        <v>0</v>
      </c>
      <c r="K6" s="33">
        <f>'2 четверть'!$Q$37</f>
        <v>0</v>
      </c>
      <c r="L6" s="33">
        <f>'3 четверть'!$Q$37</f>
        <v>0</v>
      </c>
      <c r="M6" s="33">
        <f>'конец года'!$Q$37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131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четверть'!$P$37</f>
        <v>0</v>
      </c>
      <c r="K7" s="29">
        <f>'2 четверть'!$P$37</f>
        <v>0</v>
      </c>
      <c r="L7" s="29">
        <f>'3 четверть'!$P$37</f>
        <v>0</v>
      </c>
      <c r="M7" s="29">
        <f>'конец года'!$P$37</f>
        <v>0</v>
      </c>
      <c r="N7" s="12"/>
    </row>
    <row r="8" spans="1:14" ht="18.75">
      <c r="A8" s="34" t="s">
        <v>90</v>
      </c>
      <c r="B8" s="118">
        <f>'1 четверть'!$C$37</f>
        <v>0</v>
      </c>
      <c r="C8" s="132">
        <f>'2 четверть'!$C$37</f>
        <v>0</v>
      </c>
      <c r="D8" s="119">
        <f>'3 четверть'!$C$37</f>
        <v>0</v>
      </c>
      <c r="E8" s="123">
        <f>'конец года'!$C$37</f>
        <v>0</v>
      </c>
      <c r="F8" s="12"/>
      <c r="G8" s="12"/>
      <c r="H8" s="278" t="s">
        <v>38</v>
      </c>
      <c r="I8" s="278"/>
      <c r="J8" s="29">
        <f>'1 четверть'!$O$37</f>
        <v>0</v>
      </c>
      <c r="K8" s="29">
        <f>'2 четверть'!$O$37</f>
        <v>0</v>
      </c>
      <c r="L8" s="29">
        <f>'3 четверть'!$O$37</f>
        <v>0</v>
      </c>
      <c r="M8" s="29">
        <f>'конец года'!$O$37</f>
        <v>0</v>
      </c>
      <c r="N8" s="12"/>
    </row>
    <row r="9" spans="1:14" ht="18.75">
      <c r="A9" s="36" t="s">
        <v>92</v>
      </c>
      <c r="B9" s="136" t="str">
        <f>'1 четверть'!$Z$37</f>
        <v/>
      </c>
      <c r="C9" s="137" t="str">
        <f>'2 четверть'!$Z$37</f>
        <v/>
      </c>
      <c r="D9" s="136" t="str">
        <f>'3 четверть'!$Z$37</f>
        <v/>
      </c>
      <c r="E9" s="137" t="str">
        <f>'конец года'!$Z$37</f>
        <v/>
      </c>
      <c r="F9" s="12"/>
      <c r="G9" s="12"/>
      <c r="H9" s="278" t="s">
        <v>39</v>
      </c>
      <c r="I9" s="278"/>
      <c r="J9" s="29">
        <f>'1 четверть'!$N$37</f>
        <v>0</v>
      </c>
      <c r="K9" s="29">
        <f>'2 четверть'!$N$37</f>
        <v>0</v>
      </c>
      <c r="L9" s="29">
        <f>'3 четверть'!$N$37</f>
        <v>0</v>
      </c>
      <c r="M9" s="29">
        <f>'конец года'!$N$37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четверть'!$M$37</f>
        <v>0</v>
      </c>
      <c r="K10" s="29">
        <f>'2 четверть'!$M$37</f>
        <v>0</v>
      </c>
      <c r="L10" s="29">
        <f>'3 четверть'!$M$37</f>
        <v>0</v>
      </c>
      <c r="M10" s="29">
        <f>'конец года'!$M$37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четверть'!$Y$37</f>
        <v/>
      </c>
      <c r="K15" s="24" t="str">
        <f>'2 четверть'!$Y$37</f>
        <v/>
      </c>
      <c r="L15" s="24" t="str">
        <f>'3 четверть'!$Y$37</f>
        <v/>
      </c>
      <c r="M15" s="24" t="str">
        <f>'конец года'!$Y$37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четверть'!$R$37</f>
        <v>0</v>
      </c>
      <c r="K20" s="41">
        <f>'2 четверть'!$R$37</f>
        <v>0</v>
      </c>
      <c r="L20" s="41">
        <f>'3 четверть'!$R$37</f>
        <v>0</v>
      </c>
      <c r="M20" s="41">
        <f>'конец года'!$R$37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четверть'!$S$37</f>
        <v>0</v>
      </c>
      <c r="K21" s="24">
        <f>'2 четверть'!$S$37</f>
        <v>0</v>
      </c>
      <c r="L21" s="24">
        <f>'3 четверть'!$S$37</f>
        <v>0</v>
      </c>
      <c r="M21" s="130">
        <f>'конец года'!$S$37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четверть'!$T$37</f>
        <v>0</v>
      </c>
      <c r="K22" s="24">
        <f>'2 четверть'!$T$37</f>
        <v>0</v>
      </c>
      <c r="L22" s="118">
        <f>'3 четверть'!$T$37</f>
        <v>0</v>
      </c>
      <c r="M22" s="120">
        <f>'конец года'!$T$37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четверть'!$U$37</f>
        <v>0</v>
      </c>
      <c r="K23" s="24">
        <f>'2 четверть'!$U$37</f>
        <v>0</v>
      </c>
      <c r="L23" s="24">
        <f>'3 четверть'!$U$37</f>
        <v>0</v>
      </c>
      <c r="M23" s="122">
        <f>'конец года'!$U$37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четверть'!$V$37</f>
        <v>0</v>
      </c>
      <c r="K24" s="24">
        <f>'2 четверть'!$V$37</f>
        <v>0</v>
      </c>
      <c r="L24" s="24">
        <f>'3 четверть'!$V$37</f>
        <v>0</v>
      </c>
      <c r="M24" s="24">
        <f>'конец года'!$V$37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  <c r="N26" s="12"/>
    </row>
    <row r="27" spans="1:1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12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  <c r="N36" s="12"/>
    </row>
    <row r="37" spans="1:14" ht="15" customHeight="1">
      <c r="A37" s="12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  <c r="N37" s="12"/>
    </row>
    <row r="38" spans="1:14" ht="15" customHeight="1">
      <c r="A38" s="12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  <c r="N38" s="12"/>
    </row>
    <row r="39" spans="1:14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7B7" sheet="1" objects="1" scenarios="1" pivotTables="0"/>
  <protectedRanges>
    <protectedRange sqref="H6:M10" name="Диапазон5_1_1_1_1_1_1_1"/>
    <protectedRange sqref="H21:M24" name="Диапазон5_3_1"/>
  </protectedRanges>
  <mergeCells count="18">
    <mergeCell ref="H21:I21"/>
    <mergeCell ref="H22:I22"/>
    <mergeCell ref="A25:F25"/>
    <mergeCell ref="A28:F35"/>
    <mergeCell ref="B4:F4"/>
    <mergeCell ref="H23:I23"/>
    <mergeCell ref="H24:I24"/>
    <mergeCell ref="H9:I9"/>
    <mergeCell ref="H10:I10"/>
    <mergeCell ref="H15:I15"/>
    <mergeCell ref="H20:I20"/>
    <mergeCell ref="B26:E26"/>
    <mergeCell ref="A1:M1"/>
    <mergeCell ref="E2:K2"/>
    <mergeCell ref="H8:I8"/>
    <mergeCell ref="H4:K4"/>
    <mergeCell ref="H6:I6"/>
    <mergeCell ref="H7:I7"/>
  </mergeCells>
  <conditionalFormatting sqref="B9:E9">
    <cfRule type="cellIs" dxfId="84" priority="7" operator="equal">
      <formula>"-"</formula>
    </cfRule>
    <cfRule type="cellIs" dxfId="83" priority="8" operator="equal">
      <formula>"+"</formula>
    </cfRule>
    <cfRule type="cellIs" dxfId="82" priority="9" operator="equal">
      <formula>"!"</formula>
    </cfRule>
    <cfRule type="cellIs" dxfId="81" priority="16" operator="equal">
      <formula>2</formula>
    </cfRule>
    <cfRule type="cellIs" dxfId="80" priority="17" operator="equal">
      <formula>3</formula>
    </cfRule>
    <cfRule type="cellIs" dxfId="79" priority="18" operator="equal">
      <formula>4</formula>
    </cfRule>
    <cfRule type="cellIs" dxfId="78" priority="19" operator="equal">
      <formula>5</formula>
    </cfRule>
  </conditionalFormatting>
  <conditionalFormatting sqref="J6:M10 J20:M24">
    <cfRule type="cellIs" dxfId="77" priority="15" operator="equal">
      <formula>0</formula>
    </cfRule>
  </conditionalFormatting>
  <conditionalFormatting sqref="J15:M15">
    <cfRule type="cellIs" dxfId="76" priority="6" operator="equal">
      <formula>0</formula>
    </cfRule>
  </conditionalFormatting>
  <conditionalFormatting sqref="B26">
    <cfRule type="cellIs" dxfId="75" priority="3" operator="equal">
      <formula>"не справился."</formula>
    </cfRule>
    <cfRule type="cellIs" dxfId="74" priority="4" operator="equal">
      <formula>"справился."</formula>
    </cfRule>
    <cfRule type="containsText" dxfId="73" priority="5" operator="containsText" text="ложь">
      <formula>NOT(ISERROR(SEARCH("ложь",B26)))</formula>
    </cfRule>
  </conditionalFormatting>
  <conditionalFormatting sqref="B26:E26">
    <cfRule type="containsText" dxfId="72" priority="2" operator="containsText" text="справился на повышенном уровне.">
      <formula>NOT(ISERROR(SEARCH("справился на повышенном уровне.",B26)))</formula>
    </cfRule>
    <cfRule type="containsText" dxfId="71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7030A0"/>
  </sheetPr>
  <dimension ref="A1:M38"/>
  <sheetViews>
    <sheetView topLeftCell="A13" workbookViewId="0">
      <selection activeCell="A36" sqref="A36"/>
    </sheetView>
  </sheetViews>
  <sheetFormatPr defaultRowHeight="15"/>
  <cols>
    <col min="2" max="2" width="13.42578125" customWidth="1"/>
    <col min="3" max="3" width="12.42578125" customWidth="1"/>
    <col min="4" max="5" width="12.140625" customWidth="1"/>
    <col min="9" max="9" width="10.7109375" customWidth="1"/>
    <col min="10" max="10" width="14" customWidth="1"/>
    <col min="11" max="11" width="11.85546875" customWidth="1"/>
    <col min="12" max="12" width="11.5703125" customWidth="1"/>
    <col min="13" max="13" width="12.5703125" customWidth="1"/>
  </cols>
  <sheetData>
    <row r="1" spans="1:13" ht="84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ht="27">
      <c r="A2" s="12"/>
      <c r="B2" s="12"/>
      <c r="C2" s="12"/>
      <c r="D2" s="12"/>
      <c r="E2" s="297">
        <f>'1 четверть'!$B$38</f>
        <v>0</v>
      </c>
      <c r="F2" s="297"/>
      <c r="G2" s="297"/>
      <c r="H2" s="297"/>
      <c r="I2" s="297"/>
      <c r="J2" s="297"/>
      <c r="K2" s="12"/>
      <c r="L2" s="12"/>
      <c r="M2" s="12"/>
    </row>
    <row r="3" spans="1:1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</row>
    <row r="5" spans="1:13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3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четверть'!$Q$38</f>
        <v>0</v>
      </c>
      <c r="K6" s="33">
        <f>'2 четверть'!$Q$38</f>
        <v>0</v>
      </c>
      <c r="L6" s="33">
        <f>'3 четверть'!$Q$38</f>
        <v>0</v>
      </c>
      <c r="M6" s="33">
        <f>'конец года'!$Q$38</f>
        <v>0</v>
      </c>
    </row>
    <row r="7" spans="1:13" ht="18.75">
      <c r="A7" s="34" t="s">
        <v>78</v>
      </c>
      <c r="B7" s="35" t="str">
        <f>'1'!B7</f>
        <v xml:space="preserve"> 5-20</v>
      </c>
      <c r="C7" s="131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четверть'!$P$38</f>
        <v>0</v>
      </c>
      <c r="K7" s="29">
        <f>'2 четверть'!$P$38</f>
        <v>0</v>
      </c>
      <c r="L7" s="29">
        <f>'3 четверть'!$P$38</f>
        <v>0</v>
      </c>
      <c r="M7" s="29">
        <f>'конец года'!$P$38</f>
        <v>0</v>
      </c>
    </row>
    <row r="8" spans="1:13" ht="18.75">
      <c r="A8" s="34" t="s">
        <v>90</v>
      </c>
      <c r="B8" s="118">
        <f>'1 четверть'!$C$38</f>
        <v>0</v>
      </c>
      <c r="C8" s="132">
        <f>'2 четверть'!$C$38</f>
        <v>0</v>
      </c>
      <c r="D8" s="119">
        <f>'3 четверть'!$C$38</f>
        <v>0</v>
      </c>
      <c r="E8" s="123">
        <f>'конец года'!$C$38</f>
        <v>0</v>
      </c>
      <c r="F8" s="12"/>
      <c r="G8" s="12"/>
      <c r="H8" s="278" t="s">
        <v>38</v>
      </c>
      <c r="I8" s="278"/>
      <c r="J8" s="29">
        <f>'1 четверть'!$O$38</f>
        <v>0</v>
      </c>
      <c r="K8" s="29">
        <f>'2 четверть'!$O$38</f>
        <v>0</v>
      </c>
      <c r="L8" s="29">
        <f>'3 четверть'!$O$38</f>
        <v>0</v>
      </c>
      <c r="M8" s="29">
        <f>'конец года'!$O$38</f>
        <v>0</v>
      </c>
    </row>
    <row r="9" spans="1:13" ht="18.75">
      <c r="A9" s="36" t="s">
        <v>92</v>
      </c>
      <c r="B9" s="136" t="str">
        <f>'1 четверть'!$Z$38</f>
        <v/>
      </c>
      <c r="C9" s="137" t="str">
        <f>'2 четверть'!$Z$38</f>
        <v/>
      </c>
      <c r="D9" s="136" t="str">
        <f>'3 четверть'!$Z$38</f>
        <v/>
      </c>
      <c r="E9" s="137" t="str">
        <f>'конец года'!$Z$38</f>
        <v/>
      </c>
      <c r="F9" s="12"/>
      <c r="G9" s="12"/>
      <c r="H9" s="278" t="s">
        <v>39</v>
      </c>
      <c r="I9" s="278"/>
      <c r="J9" s="29">
        <f>'1 четверть'!$N$38</f>
        <v>0</v>
      </c>
      <c r="K9" s="29">
        <f>'2 четверть'!$N$38</f>
        <v>0</v>
      </c>
      <c r="L9" s="29">
        <f>'3 четверть'!$N$38</f>
        <v>0</v>
      </c>
      <c r="M9" s="29">
        <f>'конец года'!$N$38</f>
        <v>0</v>
      </c>
    </row>
    <row r="10" spans="1:13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четверть'!$M$38</f>
        <v>0</v>
      </c>
      <c r="K10" s="29">
        <f>'2 четверть'!$M$38</f>
        <v>0</v>
      </c>
      <c r="L10" s="29">
        <f>'3 четверть'!$M$38</f>
        <v>0</v>
      </c>
      <c r="M10" s="29">
        <f>'конец года'!$M$38</f>
        <v>0</v>
      </c>
    </row>
    <row r="11" spans="1:1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</row>
    <row r="13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3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четверть'!$Y$38</f>
        <v/>
      </c>
      <c r="K15" s="24" t="str">
        <f>'2 четверть'!$Y$38</f>
        <v/>
      </c>
      <c r="L15" s="24" t="str">
        <f>'3 четверть'!$Y$38</f>
        <v/>
      </c>
      <c r="M15" s="24" t="str">
        <f>'конец года'!$Y$38</f>
        <v/>
      </c>
    </row>
    <row r="16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четверть'!$R$38</f>
        <v>0</v>
      </c>
      <c r="K20" s="41">
        <f>'2 четверть'!$R$38</f>
        <v>0</v>
      </c>
      <c r="L20" s="41">
        <f>'3 четверть'!$R$38</f>
        <v>0</v>
      </c>
      <c r="M20" s="41">
        <f>'конец года'!$R$38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четверть'!$S$38</f>
        <v>0</v>
      </c>
      <c r="K21" s="24">
        <f>'2 четверть'!$S$38</f>
        <v>0</v>
      </c>
      <c r="L21" s="24">
        <f>'3 четверть'!$S$38</f>
        <v>0</v>
      </c>
      <c r="M21" s="130">
        <f>'конец года'!$S$38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четверть'!$T$38</f>
        <v>0</v>
      </c>
      <c r="K22" s="24">
        <f>'2 четверть'!$T$38</f>
        <v>0</v>
      </c>
      <c r="L22" s="118">
        <f>'3 четверть'!$T$38</f>
        <v>0</v>
      </c>
      <c r="M22" s="120">
        <f>'конец года'!$T$38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четверть'!$U$38</f>
        <v>0</v>
      </c>
      <c r="K23" s="24">
        <f>'2 четверть'!$U$38</f>
        <v>0</v>
      </c>
      <c r="L23" s="24">
        <f>'3 четверть'!$U$38</f>
        <v>0</v>
      </c>
      <c r="M23" s="122">
        <f>'конец года'!$U$38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четверть'!$V$38</f>
        <v>0</v>
      </c>
      <c r="K24" s="24">
        <f>'2 четверть'!$V$38</f>
        <v>0</v>
      </c>
      <c r="L24" s="24">
        <f>'3 четверть'!$V$38</f>
        <v>0</v>
      </c>
      <c r="M24" s="24">
        <f>'конец года'!$V$38</f>
        <v>0</v>
      </c>
    </row>
    <row r="25" spans="1:13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</row>
    <row r="26" spans="1:13" ht="15.75">
      <c r="A26" s="12"/>
      <c r="B26" s="292" t="b">
        <f>IF(E9="+","справился на базовом уровне.",IF(E9="!","справился на повышенном уровне.",IF(E9="-","не справился.")))</f>
        <v>0</v>
      </c>
      <c r="C26" s="292"/>
      <c r="D26" s="292"/>
      <c r="E26" s="292"/>
      <c r="F26" s="12"/>
      <c r="G26" s="12"/>
      <c r="H26" s="12"/>
      <c r="I26" s="12"/>
      <c r="J26" s="12"/>
      <c r="K26" s="12"/>
      <c r="L26" s="12"/>
      <c r="M26" s="12"/>
    </row>
    <row r="27" spans="1:1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>
      <c r="A28" s="286" t="b">
        <f>IF(E9="!",Лист7!B53,IF(B26="справился на базовом уровне.",Лист7!B46,IF(B26="не справился.",Лист7!B50)))</f>
        <v>0</v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</row>
    <row r="29" spans="1:13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</row>
    <row r="30" spans="1:13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</row>
    <row r="31" spans="1:13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</row>
    <row r="32" spans="1:13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</row>
    <row r="33" spans="1:13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</row>
    <row r="34" spans="1:13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</row>
    <row r="35" spans="1:13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</row>
    <row r="36" spans="1:13" ht="15" customHeight="1">
      <c r="A36" s="12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</row>
    <row r="37" spans="1:13" ht="15" customHeight="1">
      <c r="A37" s="12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</row>
    <row r="38" spans="1:13" ht="15" customHeight="1">
      <c r="A38" s="12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</row>
  </sheetData>
  <sheetProtection password="C7B7" sheet="1" objects="1" scenarios="1" pivotTables="0"/>
  <protectedRanges>
    <protectedRange sqref="H6:M10" name="Диапазон5_1_1_1_1_1_1_1"/>
    <protectedRange sqref="H21:M24" name="Диапазон5_3_1"/>
  </protectedRanges>
  <mergeCells count="18">
    <mergeCell ref="H21:I21"/>
    <mergeCell ref="H22:I22"/>
    <mergeCell ref="A25:F25"/>
    <mergeCell ref="A28:F35"/>
    <mergeCell ref="B4:F4"/>
    <mergeCell ref="H23:I23"/>
    <mergeCell ref="H24:I24"/>
    <mergeCell ref="H9:I9"/>
    <mergeCell ref="H10:I10"/>
    <mergeCell ref="H15:I15"/>
    <mergeCell ref="H20:I20"/>
    <mergeCell ref="B26:E26"/>
    <mergeCell ref="B1:M1"/>
    <mergeCell ref="E2:J2"/>
    <mergeCell ref="H8:I8"/>
    <mergeCell ref="H4:K4"/>
    <mergeCell ref="H6:I6"/>
    <mergeCell ref="H7:I7"/>
  </mergeCells>
  <conditionalFormatting sqref="B9:E9">
    <cfRule type="cellIs" dxfId="70" priority="7" operator="equal">
      <formula>"-"</formula>
    </cfRule>
    <cfRule type="cellIs" dxfId="69" priority="8" operator="equal">
      <formula>"+"</formula>
    </cfRule>
    <cfRule type="cellIs" dxfId="68" priority="9" operator="equal">
      <formula>"!"</formula>
    </cfRule>
    <cfRule type="cellIs" dxfId="67" priority="16" operator="equal">
      <formula>2</formula>
    </cfRule>
    <cfRule type="cellIs" dxfId="66" priority="17" operator="equal">
      <formula>3</formula>
    </cfRule>
    <cfRule type="cellIs" dxfId="65" priority="18" operator="equal">
      <formula>4</formula>
    </cfRule>
    <cfRule type="cellIs" dxfId="64" priority="19" operator="equal">
      <formula>5</formula>
    </cfRule>
  </conditionalFormatting>
  <conditionalFormatting sqref="J6:M10 J20:M24">
    <cfRule type="cellIs" dxfId="63" priority="15" operator="equal">
      <formula>0</formula>
    </cfRule>
  </conditionalFormatting>
  <conditionalFormatting sqref="J15:M15">
    <cfRule type="cellIs" dxfId="62" priority="6" operator="equal">
      <formula>0</formula>
    </cfRule>
  </conditionalFormatting>
  <conditionalFormatting sqref="B26">
    <cfRule type="cellIs" dxfId="61" priority="3" operator="equal">
      <formula>"не справился."</formula>
    </cfRule>
    <cfRule type="cellIs" dxfId="60" priority="4" operator="equal">
      <formula>"справился."</formula>
    </cfRule>
    <cfRule type="containsText" dxfId="59" priority="5" operator="containsText" text="ложь">
      <formula>NOT(ISERROR(SEARCH("ложь",B26)))</formula>
    </cfRule>
  </conditionalFormatting>
  <conditionalFormatting sqref="B26:E26">
    <cfRule type="containsText" dxfId="58" priority="2" operator="containsText" text="справился на повышенном уровне.">
      <formula>NOT(ISERROR(SEARCH("справился на повышенном уровне.",B26)))</formula>
    </cfRule>
    <cfRule type="containsText" dxfId="57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7030A0"/>
  </sheetPr>
  <dimension ref="A1:N41"/>
  <sheetViews>
    <sheetView topLeftCell="A13" workbookViewId="0">
      <selection activeCell="A36" sqref="A36"/>
    </sheetView>
  </sheetViews>
  <sheetFormatPr defaultRowHeight="15"/>
  <cols>
    <col min="2" max="2" width="12.5703125" customWidth="1"/>
    <col min="3" max="3" width="12" customWidth="1"/>
    <col min="4" max="5" width="12.140625" customWidth="1"/>
    <col min="9" max="9" width="11.85546875" customWidth="1"/>
    <col min="10" max="10" width="13.5703125" customWidth="1"/>
    <col min="11" max="12" width="12.140625" customWidth="1"/>
    <col min="13" max="13" width="12.85546875" customWidth="1"/>
  </cols>
  <sheetData>
    <row r="1" spans="1:14" ht="86.2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7">
      <c r="A2" s="12"/>
      <c r="B2" s="12"/>
      <c r="C2" s="12"/>
      <c r="D2" s="12"/>
      <c r="E2" s="297">
        <f>'1 четверть'!$B$39</f>
        <v>0</v>
      </c>
      <c r="F2" s="297"/>
      <c r="G2" s="297"/>
      <c r="H2" s="297"/>
      <c r="I2" s="297"/>
      <c r="J2" s="297"/>
      <c r="K2" s="12"/>
      <c r="L2" s="12"/>
      <c r="M2" s="12"/>
      <c r="N2" s="12"/>
    </row>
    <row r="3" spans="1:14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четверть'!$Q$39</f>
        <v>0</v>
      </c>
      <c r="K6" s="33">
        <f>'2 четверть'!$Q$39</f>
        <v>0</v>
      </c>
      <c r="L6" s="33">
        <f>'3 четверть'!$Q$39</f>
        <v>0</v>
      </c>
      <c r="M6" s="33">
        <f>'конец года'!$Q$39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131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четверть'!$P$39</f>
        <v>0</v>
      </c>
      <c r="K7" s="29">
        <f>'2 четверть'!$P$39</f>
        <v>0</v>
      </c>
      <c r="L7" s="29">
        <f>'3 четверть'!$P$39</f>
        <v>0</v>
      </c>
      <c r="M7" s="29">
        <f>'конец года'!$P$39</f>
        <v>0</v>
      </c>
      <c r="N7" s="12"/>
    </row>
    <row r="8" spans="1:14" ht="18.75">
      <c r="A8" s="34" t="s">
        <v>90</v>
      </c>
      <c r="B8" s="118">
        <f>'1 четверть'!$C$39</f>
        <v>0</v>
      </c>
      <c r="C8" s="132">
        <f>'2 четверть'!$C$39</f>
        <v>0</v>
      </c>
      <c r="D8" s="119">
        <f>'3 четверть'!$C$39</f>
        <v>0</v>
      </c>
      <c r="E8" s="123">
        <f>'конец года'!$C$39</f>
        <v>0</v>
      </c>
      <c r="F8" s="12"/>
      <c r="G8" s="12"/>
      <c r="H8" s="278" t="s">
        <v>38</v>
      </c>
      <c r="I8" s="278"/>
      <c r="J8" s="29">
        <f>'1 четверть'!$O$39</f>
        <v>0</v>
      </c>
      <c r="K8" s="29">
        <f>'2 четверть'!$O$39</f>
        <v>0</v>
      </c>
      <c r="L8" s="29">
        <f>'3 четверть'!$O$39</f>
        <v>0</v>
      </c>
      <c r="M8" s="29">
        <f>'конец года'!$O$39</f>
        <v>0</v>
      </c>
      <c r="N8" s="12"/>
    </row>
    <row r="9" spans="1:14" ht="18.75">
      <c r="A9" s="36" t="s">
        <v>92</v>
      </c>
      <c r="B9" s="136" t="str">
        <f>'1 четверть'!$Z$39</f>
        <v/>
      </c>
      <c r="C9" s="137" t="str">
        <f>'2 четверть'!$Z$39</f>
        <v/>
      </c>
      <c r="D9" s="136" t="str">
        <f>'3 четверть'!$Z$39</f>
        <v/>
      </c>
      <c r="E9" s="137" t="str">
        <f>'конец года'!$Z$39</f>
        <v/>
      </c>
      <c r="F9" s="12"/>
      <c r="G9" s="12"/>
      <c r="H9" s="278" t="s">
        <v>39</v>
      </c>
      <c r="I9" s="278"/>
      <c r="J9" s="29">
        <f>'1 четверть'!$N$39</f>
        <v>0</v>
      </c>
      <c r="K9" s="29">
        <f>'2 четверть'!$N$39</f>
        <v>0</v>
      </c>
      <c r="L9" s="29">
        <f>'3 четверть'!$N$39</f>
        <v>0</v>
      </c>
      <c r="M9" s="29">
        <f>'конец года'!$N$39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четверть'!$M$39</f>
        <v>0</v>
      </c>
      <c r="K10" s="29">
        <f>'2 четверть'!$M$39</f>
        <v>0</v>
      </c>
      <c r="L10" s="29">
        <f>'3 четверть'!$M$39</f>
        <v>0</v>
      </c>
      <c r="M10" s="29">
        <f>'конец года'!$M$39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четверть'!$Y$39</f>
        <v/>
      </c>
      <c r="K15" s="24" t="str">
        <f>'2 четверть'!$Y$39</f>
        <v/>
      </c>
      <c r="L15" s="24" t="str">
        <f>'3 четверть'!$Y$39</f>
        <v/>
      </c>
      <c r="M15" s="24" t="str">
        <f>'конец года'!$Y$39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четверть'!$R$39</f>
        <v>0</v>
      </c>
      <c r="K20" s="41">
        <f>'2 четверть'!$R$39</f>
        <v>0</v>
      </c>
      <c r="L20" s="41">
        <f>'3 четверть'!$R$39</f>
        <v>0</v>
      </c>
      <c r="M20" s="41">
        <f>'конец года'!$R$39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четверть'!$S$39</f>
        <v>0</v>
      </c>
      <c r="K21" s="24">
        <f>'2 четверть'!$S$39</f>
        <v>0</v>
      </c>
      <c r="L21" s="24">
        <f>'3 четверть'!$S$39</f>
        <v>0</v>
      </c>
      <c r="M21" s="130">
        <f>'конец года'!$S$39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четверть'!$T$39</f>
        <v>0</v>
      </c>
      <c r="K22" s="24">
        <f>'2 четверть'!$T$39</f>
        <v>0</v>
      </c>
      <c r="L22" s="118">
        <f>'3 четверть'!$T$39</f>
        <v>0</v>
      </c>
      <c r="M22" s="120">
        <f>'конец года'!$T$39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четверть'!$U$39</f>
        <v>0</v>
      </c>
      <c r="K23" s="24">
        <f>'2 четверть'!$U$39</f>
        <v>0</v>
      </c>
      <c r="L23" s="24">
        <f>'3 четверть'!$U$39</f>
        <v>0</v>
      </c>
      <c r="M23" s="122">
        <f>'конец года'!$U$39</f>
        <v>0</v>
      </c>
      <c r="N23" s="12"/>
    </row>
    <row r="24" spans="1:14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четверть'!$V$39</f>
        <v>0</v>
      </c>
      <c r="K24" s="24">
        <f>'2 четверть'!$V$39</f>
        <v>0</v>
      </c>
      <c r="L24" s="24">
        <f>'3 четверть'!$V$39</f>
        <v>0</v>
      </c>
      <c r="M24" s="24">
        <f>'конец года'!$V$39</f>
        <v>0</v>
      </c>
      <c r="N24" s="12"/>
    </row>
    <row r="25" spans="1:14" ht="15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12"/>
      <c r="I25" s="12"/>
      <c r="J25" s="12"/>
      <c r="K25" s="12"/>
      <c r="L25" s="12"/>
      <c r="M25" s="12"/>
      <c r="N25" s="12"/>
    </row>
    <row r="26" spans="1:14" ht="15.75">
      <c r="A26" s="141"/>
      <c r="B26" s="298" t="b">
        <f>IF(E9="+","справился на базовом уровне.",IF(E9="!","справился на повышенном уровне.",IF(E9="-","не справился.")))</f>
        <v>0</v>
      </c>
      <c r="C26" s="298"/>
      <c r="D26" s="298"/>
      <c r="E26" s="298"/>
      <c r="F26" s="141"/>
      <c r="G26" s="12"/>
      <c r="H26" s="12"/>
      <c r="I26" s="12"/>
      <c r="J26" s="12"/>
      <c r="K26" s="12"/>
      <c r="L26" s="12"/>
      <c r="M26" s="12"/>
      <c r="N26" s="12"/>
    </row>
    <row r="27" spans="1:14" ht="15.75">
      <c r="A27" s="141"/>
      <c r="B27" s="141"/>
      <c r="C27" s="141"/>
      <c r="D27" s="141"/>
      <c r="E27" s="141"/>
      <c r="F27" s="141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 t="str">
        <f>IF(E9="!",Лист7!B53,IF(B26="справился на базовом уровне.",Лист7!B46,IF(B26="не справился.",Лист7!B50,"")))</f>
        <v/>
      </c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12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  <c r="N36" s="12"/>
    </row>
    <row r="37" spans="1:14" ht="15" customHeight="1">
      <c r="A37" s="12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  <c r="N37" s="12"/>
    </row>
    <row r="38" spans="1:14" ht="15" customHeight="1">
      <c r="A38" s="12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  <c r="N38" s="12"/>
    </row>
    <row r="39" spans="1:14" ht="15" customHeight="1">
      <c r="A39" s="12"/>
      <c r="B39" s="143"/>
      <c r="C39" s="143"/>
      <c r="D39" s="143"/>
      <c r="E39" s="143"/>
      <c r="F39" s="143"/>
      <c r="G39" s="12"/>
      <c r="H39" s="12"/>
      <c r="I39" s="12"/>
      <c r="J39" s="12"/>
      <c r="K39" s="12"/>
      <c r="L39" s="12"/>
      <c r="M39" s="12"/>
      <c r="N39" s="12"/>
    </row>
    <row r="40" spans="1:14" ht="15" customHeight="1">
      <c r="A40" s="12"/>
      <c r="B40" s="143"/>
      <c r="C40" s="143"/>
      <c r="D40" s="143"/>
      <c r="E40" s="143"/>
      <c r="F40" s="143"/>
      <c r="G40" s="12"/>
      <c r="H40" s="12"/>
      <c r="I40" s="12"/>
      <c r="J40" s="12"/>
      <c r="K40" s="12"/>
      <c r="L40" s="12"/>
      <c r="M40" s="12"/>
      <c r="N40" s="12"/>
    </row>
    <row r="41" spans="1:14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</sheetData>
  <sheetProtection password="C7B7" sheet="1" objects="1" scenarios="1" pivotTables="0"/>
  <protectedRanges>
    <protectedRange sqref="H6:M10" name="Диапазон5_1_1_1_1_1_1_1"/>
    <protectedRange sqref="H21:M24" name="Диапазон5_3_1"/>
  </protectedRanges>
  <mergeCells count="18">
    <mergeCell ref="H21:I21"/>
    <mergeCell ref="H22:I22"/>
    <mergeCell ref="A25:F25"/>
    <mergeCell ref="A28:F35"/>
    <mergeCell ref="B4:F4"/>
    <mergeCell ref="H23:I23"/>
    <mergeCell ref="H24:I24"/>
    <mergeCell ref="H9:I9"/>
    <mergeCell ref="H10:I10"/>
    <mergeCell ref="H15:I15"/>
    <mergeCell ref="H20:I20"/>
    <mergeCell ref="B26:E26"/>
    <mergeCell ref="A1:M1"/>
    <mergeCell ref="E2:J2"/>
    <mergeCell ref="H8:I8"/>
    <mergeCell ref="H4:K4"/>
    <mergeCell ref="H6:I6"/>
    <mergeCell ref="H7:I7"/>
  </mergeCells>
  <conditionalFormatting sqref="B9:E9">
    <cfRule type="cellIs" dxfId="56" priority="7" operator="equal">
      <formula>"-"</formula>
    </cfRule>
    <cfRule type="cellIs" dxfId="55" priority="8" operator="equal">
      <formula>"+"</formula>
    </cfRule>
    <cfRule type="cellIs" dxfId="54" priority="9" operator="equal">
      <formula>"!"</formula>
    </cfRule>
    <cfRule type="cellIs" dxfId="53" priority="16" operator="equal">
      <formula>2</formula>
    </cfRule>
    <cfRule type="cellIs" dxfId="52" priority="17" operator="equal">
      <formula>3</formula>
    </cfRule>
    <cfRule type="cellIs" dxfId="51" priority="18" operator="equal">
      <formula>4</formula>
    </cfRule>
    <cfRule type="cellIs" dxfId="50" priority="19" operator="equal">
      <formula>5</formula>
    </cfRule>
  </conditionalFormatting>
  <conditionalFormatting sqref="J6:M10 J20:M24">
    <cfRule type="cellIs" dxfId="49" priority="15" operator="equal">
      <formula>0</formula>
    </cfRule>
  </conditionalFormatting>
  <conditionalFormatting sqref="J15:M15">
    <cfRule type="cellIs" dxfId="48" priority="6" operator="equal">
      <formula>0</formula>
    </cfRule>
  </conditionalFormatting>
  <conditionalFormatting sqref="B26">
    <cfRule type="cellIs" dxfId="47" priority="3" operator="equal">
      <formula>"не справился."</formula>
    </cfRule>
    <cfRule type="cellIs" dxfId="46" priority="4" operator="equal">
      <formula>"справился."</formula>
    </cfRule>
    <cfRule type="containsText" dxfId="45" priority="5" operator="containsText" text="ложь">
      <formula>NOT(ISERROR(SEARCH("ложь",B26)))</formula>
    </cfRule>
  </conditionalFormatting>
  <conditionalFormatting sqref="B26:E26">
    <cfRule type="containsText" dxfId="44" priority="2" operator="containsText" text="справился на повышенном уровне.">
      <formula>NOT(ISERROR(SEARCH("справился на повышенном уровне.",B26)))</formula>
    </cfRule>
    <cfRule type="containsText" dxfId="43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AA78"/>
  <sheetViews>
    <sheetView topLeftCell="A31" zoomScale="90" zoomScaleNormal="90" workbookViewId="0">
      <selection activeCell="AA3" sqref="AA1:AA1048576"/>
    </sheetView>
  </sheetViews>
  <sheetFormatPr defaultRowHeight="15"/>
  <cols>
    <col min="1" max="1" width="5.7109375" customWidth="1"/>
    <col min="2" max="2" width="24.140625" customWidth="1"/>
    <col min="3" max="3" width="6.5703125" customWidth="1"/>
    <col min="4" max="4" width="5.7109375" customWidth="1"/>
    <col min="5" max="6" width="6.140625" customWidth="1"/>
    <col min="7" max="8" width="6.42578125" customWidth="1"/>
    <col min="9" max="9" width="5.5703125" customWidth="1"/>
    <col min="10" max="10" width="6" customWidth="1"/>
    <col min="11" max="11" width="5.85546875" customWidth="1"/>
    <col min="12" max="12" width="5.7109375" customWidth="1"/>
    <col min="13" max="13" width="6" customWidth="1"/>
    <col min="14" max="14" width="6.140625" customWidth="1"/>
    <col min="15" max="15" width="6.42578125" customWidth="1"/>
    <col min="16" max="16" width="6.140625" customWidth="1"/>
    <col min="17" max="17" width="5.28515625" customWidth="1"/>
    <col min="18" max="18" width="6.140625" customWidth="1"/>
    <col min="19" max="20" width="6" customWidth="1"/>
    <col min="21" max="21" width="5.5703125" customWidth="1"/>
    <col min="22" max="22" width="6.140625" customWidth="1"/>
    <col min="23" max="24" width="6.85546875" customWidth="1"/>
    <col min="25" max="25" width="7" customWidth="1"/>
    <col min="26" max="26" width="6.7109375" hidden="1" customWidth="1"/>
    <col min="27" max="27" width="8.28515625" hidden="1" customWidth="1"/>
  </cols>
  <sheetData>
    <row r="1" spans="1:27" ht="94.5" customHeight="1">
      <c r="B1" s="223" t="s">
        <v>97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</row>
    <row r="3" spans="1:27" ht="15.75" customHeight="1">
      <c r="A3" s="225" t="s">
        <v>22</v>
      </c>
      <c r="B3" s="225" t="s">
        <v>0</v>
      </c>
      <c r="C3" s="225" t="s">
        <v>23</v>
      </c>
      <c r="D3" s="225"/>
      <c r="E3" s="225"/>
      <c r="F3" s="225"/>
      <c r="G3" s="225"/>
      <c r="H3" s="225"/>
      <c r="I3" s="225"/>
      <c r="J3" s="225"/>
      <c r="K3" s="225"/>
      <c r="L3" s="225"/>
      <c r="M3" s="225" t="s">
        <v>24</v>
      </c>
      <c r="N3" s="225"/>
      <c r="O3" s="225"/>
      <c r="P3" s="225"/>
      <c r="Q3" s="225"/>
      <c r="R3" s="225" t="s">
        <v>25</v>
      </c>
      <c r="S3" s="225"/>
      <c r="T3" s="225"/>
      <c r="U3" s="225"/>
      <c r="V3" s="225"/>
      <c r="W3" s="226" t="s">
        <v>1</v>
      </c>
      <c r="X3" s="227" t="s">
        <v>2</v>
      </c>
      <c r="Y3" s="228" t="s">
        <v>54</v>
      </c>
      <c r="Z3" s="228" t="s">
        <v>53</v>
      </c>
      <c r="AA3" s="160" t="s">
        <v>53</v>
      </c>
    </row>
    <row r="4" spans="1:27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6"/>
      <c r="X4" s="227"/>
      <c r="Y4" s="228"/>
      <c r="Z4" s="228"/>
      <c r="AA4" s="161"/>
    </row>
    <row r="5" spans="1:27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6"/>
      <c r="X5" s="227"/>
      <c r="Y5" s="228"/>
      <c r="Z5" s="228"/>
      <c r="AA5" s="161"/>
    </row>
    <row r="6" spans="1:27" ht="7.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6"/>
      <c r="X6" s="227"/>
      <c r="Y6" s="228"/>
      <c r="Z6" s="228"/>
      <c r="AA6" s="161"/>
    </row>
    <row r="7" spans="1:27" ht="66" customHeight="1">
      <c r="A7" s="225"/>
      <c r="B7" s="225"/>
      <c r="C7" s="72" t="s">
        <v>3</v>
      </c>
      <c r="D7" s="73" t="s">
        <v>4</v>
      </c>
      <c r="E7" s="74" t="s">
        <v>103</v>
      </c>
      <c r="F7" s="73" t="s">
        <v>137</v>
      </c>
      <c r="G7" s="73" t="s">
        <v>134</v>
      </c>
      <c r="H7" s="73" t="s">
        <v>6</v>
      </c>
      <c r="I7" s="73" t="s">
        <v>7</v>
      </c>
      <c r="J7" s="73" t="s">
        <v>8</v>
      </c>
      <c r="K7" s="73" t="s">
        <v>9</v>
      </c>
      <c r="L7" s="73" t="s">
        <v>136</v>
      </c>
      <c r="M7" s="73" t="s">
        <v>12</v>
      </c>
      <c r="N7" s="73" t="s">
        <v>13</v>
      </c>
      <c r="O7" s="73" t="s">
        <v>14</v>
      </c>
      <c r="P7" s="73" t="s">
        <v>15</v>
      </c>
      <c r="Q7" s="73" t="s">
        <v>16</v>
      </c>
      <c r="R7" s="73" t="s">
        <v>17</v>
      </c>
      <c r="S7" s="73" t="s">
        <v>18</v>
      </c>
      <c r="T7" s="73" t="s">
        <v>19</v>
      </c>
      <c r="U7" s="73" t="s">
        <v>20</v>
      </c>
      <c r="V7" s="73" t="s">
        <v>21</v>
      </c>
      <c r="W7" s="226"/>
      <c r="X7" s="227"/>
      <c r="Y7" s="228"/>
      <c r="Z7" s="228"/>
      <c r="AA7" s="162"/>
    </row>
    <row r="8" spans="1:27" ht="18" customHeight="1">
      <c r="A8" s="68">
        <v>1</v>
      </c>
      <c r="B8" s="69">
        <f>'Список класса'!B9</f>
        <v>0</v>
      </c>
      <c r="C8" s="66"/>
      <c r="D8" s="60" t="str">
        <f>IF(C8="н","",IF(C8="","",IF(C8&lt;10,"+","")))</f>
        <v/>
      </c>
      <c r="E8" s="60" t="str">
        <f>IF(C8="","",IF(C8="н","",IF(AND(C8&gt;=10,C8&lt;=20),"+","")))</f>
        <v/>
      </c>
      <c r="F8" s="60" t="str">
        <f>IF(AND(C8&gt;=20,C8&lt;=30),"+","")</f>
        <v/>
      </c>
      <c r="G8" s="60" t="str">
        <f>IF(AND(C8&gt;=31,C8&lt;=40),"+","")</f>
        <v/>
      </c>
      <c r="H8" s="60" t="str">
        <f>IF(AND(C8&gt;=41,C8&lt;=50),"+","")</f>
        <v/>
      </c>
      <c r="I8" s="60" t="str">
        <f>IF(AND(C8&gt;=51,C8&lt;=60),"+","")</f>
        <v/>
      </c>
      <c r="J8" s="60" t="str">
        <f>IF(AND(C8&gt;=61,C8&lt;=70),"+","")</f>
        <v/>
      </c>
      <c r="K8" s="60" t="str">
        <f>IF(AND(C8&gt;=71,C8&lt;=80),"+","")</f>
        <v/>
      </c>
      <c r="L8" s="60" t="str">
        <f>IF(C8="н","",IF(C8="","",IF(C8&gt;80,"+","")))</f>
        <v/>
      </c>
      <c r="M8" s="61"/>
      <c r="N8" s="61"/>
      <c r="O8" s="61"/>
      <c r="P8" s="62"/>
      <c r="Q8" s="61"/>
      <c r="R8" s="61"/>
      <c r="S8" s="61"/>
      <c r="T8" s="61"/>
      <c r="U8" s="61"/>
      <c r="V8" s="61"/>
      <c r="W8" s="82"/>
      <c r="X8" s="83"/>
      <c r="Y8" s="63" t="str">
        <f>IF(C8="н","",IF(C8="","",SUM(R8:V8)))</f>
        <v/>
      </c>
      <c r="Z8" s="53" t="str">
        <f>IF(C8="н","",IF(C8="","",IF(C8&gt;35,"!",IF(AND(C8&gt;=26,C8&lt;=35),"+","-"))))</f>
        <v/>
      </c>
      <c r="AA8" s="128" t="str">
        <f>IF(C8="н","",IF(C8="","",IF(C8&gt;35,5,IF(AND(C8&gt;=26,C8&lt;=35),4,IF(AND(C8&gt;=20,C8&lt;=25),3,2)))))</f>
        <v/>
      </c>
    </row>
    <row r="9" spans="1:27" ht="20.25" customHeight="1">
      <c r="A9" s="70">
        <v>2</v>
      </c>
      <c r="B9" s="69">
        <f>'Список класса'!B10</f>
        <v>0</v>
      </c>
      <c r="C9" s="66"/>
      <c r="D9" s="60" t="str">
        <f t="shared" ref="D9:D40" si="0">IF(C9="н","",IF(C9="","",IF(C9&lt;10,"+","")))</f>
        <v/>
      </c>
      <c r="E9" s="60" t="str">
        <f t="shared" ref="E9:E40" si="1">IF(C9="","",IF(C9="н","",IF(AND(C9&gt;=10,C9&lt;=20),"+","")))</f>
        <v/>
      </c>
      <c r="F9" s="60" t="str">
        <f t="shared" ref="F9:F40" si="2">IF(AND(C9&gt;=20,C9&lt;=30),"+","")</f>
        <v/>
      </c>
      <c r="G9" s="60" t="str">
        <f t="shared" ref="G9:G40" si="3">IF(AND(C9&gt;=31,C9&lt;=40),"+","")</f>
        <v/>
      </c>
      <c r="H9" s="60" t="str">
        <f t="shared" ref="H9:H40" si="4">IF(AND(C9&gt;=41,C9&lt;=50),"+","")</f>
        <v/>
      </c>
      <c r="I9" s="60" t="str">
        <f t="shared" ref="I9:I40" si="5">IF(AND(C9&gt;=51,C9&lt;=60),"+","")</f>
        <v/>
      </c>
      <c r="J9" s="60" t="str">
        <f t="shared" ref="J9:J40" si="6">IF(AND(C9&gt;=61,C9&lt;=70),"+","")</f>
        <v/>
      </c>
      <c r="K9" s="60" t="str">
        <f t="shared" ref="K9:K40" si="7">IF(AND(C9&gt;=71,C9&lt;=80),"+","")</f>
        <v/>
      </c>
      <c r="L9" s="60" t="str">
        <f t="shared" ref="L9:L40" si="8">IF(C9="н","",IF(C9="","",IF(C9&gt;80,"+","")))</f>
        <v/>
      </c>
      <c r="M9" s="61"/>
      <c r="N9" s="61"/>
      <c r="O9" s="61"/>
      <c r="P9" s="61"/>
      <c r="Q9" s="62"/>
      <c r="R9" s="61"/>
      <c r="S9" s="61"/>
      <c r="T9" s="61"/>
      <c r="U9" s="61"/>
      <c r="V9" s="61"/>
      <c r="W9" s="82"/>
      <c r="X9" s="83"/>
      <c r="Y9" s="63" t="str">
        <f t="shared" ref="Y9:Y40" si="9">IF(C9="н","",IF(C9="","",SUM(R9:V9)))</f>
        <v/>
      </c>
      <c r="Z9" s="128" t="str">
        <f t="shared" ref="Z9:Z40" si="10">IF(C9="н","",IF(C9="","",IF(C9&gt;35,"!",IF(AND(C9&gt;=26,C9&lt;=35),"+","-"))))</f>
        <v/>
      </c>
      <c r="AA9" s="128" t="str">
        <f t="shared" ref="AA9:AA40" si="11">IF(C9="н","",IF(C9="","",IF(C9&gt;35,5,IF(AND(C9&gt;=26,C9&lt;=35),4,IF(AND(C9&gt;=20,C9&lt;=25),3,2)))))</f>
        <v/>
      </c>
    </row>
    <row r="10" spans="1:27" ht="22.5" customHeight="1">
      <c r="A10" s="70">
        <v>3</v>
      </c>
      <c r="B10" s="69">
        <f>'Список класса'!B11</f>
        <v>0</v>
      </c>
      <c r="C10" s="66"/>
      <c r="D10" s="60" t="str">
        <f t="shared" si="0"/>
        <v/>
      </c>
      <c r="E10" s="60" t="str">
        <f t="shared" si="1"/>
        <v/>
      </c>
      <c r="F10" s="60" t="str">
        <f t="shared" si="2"/>
        <v/>
      </c>
      <c r="G10" s="60" t="str">
        <f t="shared" si="3"/>
        <v/>
      </c>
      <c r="H10" s="60" t="str">
        <f t="shared" si="4"/>
        <v/>
      </c>
      <c r="I10" s="60" t="str">
        <f t="shared" si="5"/>
        <v/>
      </c>
      <c r="J10" s="60" t="str">
        <f t="shared" si="6"/>
        <v/>
      </c>
      <c r="K10" s="60" t="str">
        <f t="shared" si="7"/>
        <v/>
      </c>
      <c r="L10" s="60" t="str">
        <f t="shared" si="8"/>
        <v/>
      </c>
      <c r="M10" s="61"/>
      <c r="N10" s="61"/>
      <c r="O10" s="61"/>
      <c r="P10" s="62"/>
      <c r="Q10" s="61"/>
      <c r="R10" s="61"/>
      <c r="S10" s="61"/>
      <c r="T10" s="61"/>
      <c r="U10" s="61"/>
      <c r="V10" s="61"/>
      <c r="W10" s="82"/>
      <c r="X10" s="83"/>
      <c r="Y10" s="63" t="str">
        <f t="shared" si="9"/>
        <v/>
      </c>
      <c r="Z10" s="128" t="str">
        <f t="shared" si="10"/>
        <v/>
      </c>
      <c r="AA10" s="128" t="str">
        <f t="shared" si="11"/>
        <v/>
      </c>
    </row>
    <row r="11" spans="1:27" ht="17.25" customHeight="1">
      <c r="A11" s="70">
        <v>4</v>
      </c>
      <c r="B11" s="69">
        <f>'Список класса'!B12</f>
        <v>0</v>
      </c>
      <c r="C11" s="66"/>
      <c r="D11" s="60" t="str">
        <f t="shared" si="0"/>
        <v/>
      </c>
      <c r="E11" s="60" t="str">
        <f t="shared" si="1"/>
        <v/>
      </c>
      <c r="F11" s="60" t="str">
        <f t="shared" si="2"/>
        <v/>
      </c>
      <c r="G11" s="60" t="str">
        <f t="shared" si="3"/>
        <v/>
      </c>
      <c r="H11" s="60" t="str">
        <f t="shared" si="4"/>
        <v/>
      </c>
      <c r="I11" s="60" t="str">
        <f t="shared" si="5"/>
        <v/>
      </c>
      <c r="J11" s="60" t="str">
        <f t="shared" si="6"/>
        <v/>
      </c>
      <c r="K11" s="60" t="str">
        <f t="shared" si="7"/>
        <v/>
      </c>
      <c r="L11" s="60" t="str">
        <f t="shared" si="8"/>
        <v/>
      </c>
      <c r="M11" s="61"/>
      <c r="N11" s="61"/>
      <c r="O11" s="61"/>
      <c r="P11" s="62"/>
      <c r="Q11" s="61"/>
      <c r="R11" s="61"/>
      <c r="S11" s="61"/>
      <c r="T11" s="61"/>
      <c r="U11" s="61"/>
      <c r="V11" s="61"/>
      <c r="W11" s="82"/>
      <c r="X11" s="83"/>
      <c r="Y11" s="63" t="str">
        <f t="shared" si="9"/>
        <v/>
      </c>
      <c r="Z11" s="128" t="str">
        <f t="shared" si="10"/>
        <v/>
      </c>
      <c r="AA11" s="128" t="str">
        <f t="shared" si="11"/>
        <v/>
      </c>
    </row>
    <row r="12" spans="1:27" ht="19.5" customHeight="1">
      <c r="A12" s="70">
        <v>5</v>
      </c>
      <c r="B12" s="69">
        <f>'Список класса'!B13</f>
        <v>0</v>
      </c>
      <c r="C12" s="66"/>
      <c r="D12" s="60" t="str">
        <f t="shared" si="0"/>
        <v/>
      </c>
      <c r="E12" s="60" t="str">
        <f t="shared" si="1"/>
        <v/>
      </c>
      <c r="F12" s="60" t="str">
        <f t="shared" si="2"/>
        <v/>
      </c>
      <c r="G12" s="60" t="str">
        <f t="shared" si="3"/>
        <v/>
      </c>
      <c r="H12" s="60" t="str">
        <f t="shared" si="4"/>
        <v/>
      </c>
      <c r="I12" s="60" t="str">
        <f t="shared" si="5"/>
        <v/>
      </c>
      <c r="J12" s="60" t="str">
        <f t="shared" si="6"/>
        <v/>
      </c>
      <c r="K12" s="60" t="str">
        <f t="shared" si="7"/>
        <v/>
      </c>
      <c r="L12" s="60" t="str">
        <f t="shared" si="8"/>
        <v/>
      </c>
      <c r="M12" s="61"/>
      <c r="N12" s="61"/>
      <c r="O12" s="61"/>
      <c r="P12" s="61"/>
      <c r="Q12" s="62"/>
      <c r="R12" s="61"/>
      <c r="S12" s="61"/>
      <c r="T12" s="61"/>
      <c r="U12" s="61"/>
      <c r="V12" s="61"/>
      <c r="W12" s="82"/>
      <c r="X12" s="83"/>
      <c r="Y12" s="63" t="str">
        <f t="shared" si="9"/>
        <v/>
      </c>
      <c r="Z12" s="128" t="str">
        <f t="shared" si="10"/>
        <v/>
      </c>
      <c r="AA12" s="128" t="str">
        <f t="shared" si="11"/>
        <v/>
      </c>
    </row>
    <row r="13" spans="1:27" ht="20.25" customHeight="1">
      <c r="A13" s="70">
        <v>6</v>
      </c>
      <c r="B13" s="69">
        <f>'Список класса'!B14</f>
        <v>0</v>
      </c>
      <c r="C13" s="66"/>
      <c r="D13" s="60" t="str">
        <f t="shared" si="0"/>
        <v/>
      </c>
      <c r="E13" s="60" t="str">
        <f t="shared" si="1"/>
        <v/>
      </c>
      <c r="F13" s="60" t="str">
        <f t="shared" si="2"/>
        <v/>
      </c>
      <c r="G13" s="60" t="str">
        <f t="shared" si="3"/>
        <v/>
      </c>
      <c r="H13" s="60" t="str">
        <f t="shared" si="4"/>
        <v/>
      </c>
      <c r="I13" s="60" t="str">
        <f t="shared" si="5"/>
        <v/>
      </c>
      <c r="J13" s="60" t="str">
        <f t="shared" si="6"/>
        <v/>
      </c>
      <c r="K13" s="60" t="str">
        <f t="shared" si="7"/>
        <v/>
      </c>
      <c r="L13" s="60" t="str">
        <f t="shared" si="8"/>
        <v/>
      </c>
      <c r="M13" s="61"/>
      <c r="N13" s="61"/>
      <c r="O13" s="61"/>
      <c r="P13" s="61"/>
      <c r="Q13" s="62"/>
      <c r="R13" s="61"/>
      <c r="S13" s="61"/>
      <c r="T13" s="61"/>
      <c r="U13" s="61"/>
      <c r="V13" s="61"/>
      <c r="W13" s="82"/>
      <c r="X13" s="83"/>
      <c r="Y13" s="63" t="str">
        <f t="shared" si="9"/>
        <v/>
      </c>
      <c r="Z13" s="128" t="str">
        <f t="shared" si="10"/>
        <v/>
      </c>
      <c r="AA13" s="128" t="str">
        <f t="shared" si="11"/>
        <v/>
      </c>
    </row>
    <row r="14" spans="1:27" ht="17.25" customHeight="1">
      <c r="A14" s="70">
        <v>7</v>
      </c>
      <c r="B14" s="69">
        <f>'Список класса'!B15</f>
        <v>0</v>
      </c>
      <c r="C14" s="66"/>
      <c r="D14" s="60" t="str">
        <f t="shared" si="0"/>
        <v/>
      </c>
      <c r="E14" s="60" t="str">
        <f t="shared" si="1"/>
        <v/>
      </c>
      <c r="F14" s="60" t="str">
        <f t="shared" si="2"/>
        <v/>
      </c>
      <c r="G14" s="60" t="str">
        <f t="shared" si="3"/>
        <v/>
      </c>
      <c r="H14" s="60" t="str">
        <f t="shared" si="4"/>
        <v/>
      </c>
      <c r="I14" s="60" t="str">
        <f t="shared" si="5"/>
        <v/>
      </c>
      <c r="J14" s="60" t="str">
        <f t="shared" si="6"/>
        <v/>
      </c>
      <c r="K14" s="60" t="str">
        <f t="shared" si="7"/>
        <v/>
      </c>
      <c r="L14" s="60" t="str">
        <f t="shared" si="8"/>
        <v/>
      </c>
      <c r="M14" s="61"/>
      <c r="N14" s="61"/>
      <c r="O14" s="61"/>
      <c r="P14" s="62"/>
      <c r="Q14" s="61"/>
      <c r="R14" s="61"/>
      <c r="S14" s="61"/>
      <c r="T14" s="61"/>
      <c r="U14" s="61"/>
      <c r="V14" s="61"/>
      <c r="W14" s="82"/>
      <c r="X14" s="83"/>
      <c r="Y14" s="63" t="str">
        <f t="shared" si="9"/>
        <v/>
      </c>
      <c r="Z14" s="128" t="str">
        <f t="shared" si="10"/>
        <v/>
      </c>
      <c r="AA14" s="128" t="str">
        <f t="shared" si="11"/>
        <v/>
      </c>
    </row>
    <row r="15" spans="1:27" ht="19.5" customHeight="1">
      <c r="A15" s="70">
        <v>8</v>
      </c>
      <c r="B15" s="69">
        <f>'Список класса'!B16</f>
        <v>0</v>
      </c>
      <c r="C15" s="66"/>
      <c r="D15" s="60" t="str">
        <f t="shared" si="0"/>
        <v/>
      </c>
      <c r="E15" s="60" t="str">
        <f t="shared" si="1"/>
        <v/>
      </c>
      <c r="F15" s="60" t="str">
        <f t="shared" si="2"/>
        <v/>
      </c>
      <c r="G15" s="60" t="str">
        <f t="shared" si="3"/>
        <v/>
      </c>
      <c r="H15" s="60" t="str">
        <f t="shared" si="4"/>
        <v/>
      </c>
      <c r="I15" s="60" t="str">
        <f t="shared" si="5"/>
        <v/>
      </c>
      <c r="J15" s="60" t="str">
        <f t="shared" si="6"/>
        <v/>
      </c>
      <c r="K15" s="60" t="str">
        <f t="shared" si="7"/>
        <v/>
      </c>
      <c r="L15" s="60" t="str">
        <f t="shared" si="8"/>
        <v/>
      </c>
      <c r="M15" s="61"/>
      <c r="N15" s="61"/>
      <c r="O15" s="61"/>
      <c r="P15" s="62"/>
      <c r="Q15" s="61"/>
      <c r="R15" s="61"/>
      <c r="S15" s="61"/>
      <c r="T15" s="61"/>
      <c r="U15" s="61"/>
      <c r="V15" s="61"/>
      <c r="W15" s="82"/>
      <c r="X15" s="83"/>
      <c r="Y15" s="63" t="str">
        <f t="shared" si="9"/>
        <v/>
      </c>
      <c r="Z15" s="128" t="str">
        <f t="shared" si="10"/>
        <v/>
      </c>
      <c r="AA15" s="128" t="str">
        <f t="shared" si="11"/>
        <v/>
      </c>
    </row>
    <row r="16" spans="1:27" ht="19.5" customHeight="1">
      <c r="A16" s="70">
        <v>9</v>
      </c>
      <c r="B16" s="69">
        <f>'Список класса'!B17</f>
        <v>0</v>
      </c>
      <c r="C16" s="66"/>
      <c r="D16" s="60" t="str">
        <f t="shared" si="0"/>
        <v/>
      </c>
      <c r="E16" s="60" t="str">
        <f t="shared" si="1"/>
        <v/>
      </c>
      <c r="F16" s="60" t="str">
        <f t="shared" si="2"/>
        <v/>
      </c>
      <c r="G16" s="60" t="str">
        <f t="shared" si="3"/>
        <v/>
      </c>
      <c r="H16" s="60" t="str">
        <f t="shared" si="4"/>
        <v/>
      </c>
      <c r="I16" s="60" t="str">
        <f t="shared" si="5"/>
        <v/>
      </c>
      <c r="J16" s="60" t="str">
        <f t="shared" si="6"/>
        <v/>
      </c>
      <c r="K16" s="60" t="str">
        <f t="shared" si="7"/>
        <v/>
      </c>
      <c r="L16" s="60" t="str">
        <f t="shared" si="8"/>
        <v/>
      </c>
      <c r="M16" s="61"/>
      <c r="N16" s="61"/>
      <c r="O16" s="62"/>
      <c r="P16" s="61"/>
      <c r="Q16" s="61"/>
      <c r="R16" s="61"/>
      <c r="S16" s="61"/>
      <c r="T16" s="61"/>
      <c r="U16" s="61"/>
      <c r="V16" s="61"/>
      <c r="W16" s="82"/>
      <c r="X16" s="83"/>
      <c r="Y16" s="63" t="str">
        <f t="shared" si="9"/>
        <v/>
      </c>
      <c r="Z16" s="128" t="str">
        <f t="shared" si="10"/>
        <v/>
      </c>
      <c r="AA16" s="128" t="str">
        <f t="shared" si="11"/>
        <v/>
      </c>
    </row>
    <row r="17" spans="1:27" ht="21" customHeight="1">
      <c r="A17" s="70">
        <v>10</v>
      </c>
      <c r="B17" s="69">
        <f>'Список класса'!B18</f>
        <v>0</v>
      </c>
      <c r="C17" s="66"/>
      <c r="D17" s="60" t="str">
        <f t="shared" si="0"/>
        <v/>
      </c>
      <c r="E17" s="60" t="str">
        <f t="shared" si="1"/>
        <v/>
      </c>
      <c r="F17" s="60" t="str">
        <f t="shared" si="2"/>
        <v/>
      </c>
      <c r="G17" s="60" t="str">
        <f t="shared" si="3"/>
        <v/>
      </c>
      <c r="H17" s="60" t="str">
        <f t="shared" si="4"/>
        <v/>
      </c>
      <c r="I17" s="60" t="str">
        <f t="shared" si="5"/>
        <v/>
      </c>
      <c r="J17" s="60" t="str">
        <f t="shared" si="6"/>
        <v/>
      </c>
      <c r="K17" s="60" t="str">
        <f t="shared" si="7"/>
        <v/>
      </c>
      <c r="L17" s="60" t="str">
        <f t="shared" si="8"/>
        <v/>
      </c>
      <c r="M17" s="61"/>
      <c r="N17" s="61"/>
      <c r="O17" s="61"/>
      <c r="P17" s="61"/>
      <c r="Q17" s="62"/>
      <c r="R17" s="61"/>
      <c r="S17" s="61"/>
      <c r="T17" s="61"/>
      <c r="U17" s="61"/>
      <c r="V17" s="61"/>
      <c r="W17" s="82"/>
      <c r="X17" s="83"/>
      <c r="Y17" s="63" t="str">
        <f t="shared" si="9"/>
        <v/>
      </c>
      <c r="Z17" s="128" t="str">
        <f t="shared" si="10"/>
        <v/>
      </c>
      <c r="AA17" s="128" t="str">
        <f t="shared" si="11"/>
        <v/>
      </c>
    </row>
    <row r="18" spans="1:27" ht="18.75" customHeight="1">
      <c r="A18" s="70">
        <v>11</v>
      </c>
      <c r="B18" s="69">
        <f>'Список класса'!B19</f>
        <v>0</v>
      </c>
      <c r="C18" s="66"/>
      <c r="D18" s="60" t="str">
        <f t="shared" si="0"/>
        <v/>
      </c>
      <c r="E18" s="60" t="str">
        <f t="shared" si="1"/>
        <v/>
      </c>
      <c r="F18" s="60" t="str">
        <f t="shared" si="2"/>
        <v/>
      </c>
      <c r="G18" s="60" t="str">
        <f t="shared" si="3"/>
        <v/>
      </c>
      <c r="H18" s="60" t="str">
        <f t="shared" si="4"/>
        <v/>
      </c>
      <c r="I18" s="60" t="str">
        <f t="shared" si="5"/>
        <v/>
      </c>
      <c r="J18" s="60" t="str">
        <f t="shared" si="6"/>
        <v/>
      </c>
      <c r="K18" s="60" t="str">
        <f t="shared" si="7"/>
        <v/>
      </c>
      <c r="L18" s="60" t="str">
        <f t="shared" si="8"/>
        <v/>
      </c>
      <c r="M18" s="61"/>
      <c r="N18" s="61"/>
      <c r="O18" s="61"/>
      <c r="P18" s="62"/>
      <c r="Q18" s="61"/>
      <c r="R18" s="61"/>
      <c r="S18" s="61"/>
      <c r="T18" s="61"/>
      <c r="U18" s="61"/>
      <c r="V18" s="61"/>
      <c r="W18" s="82"/>
      <c r="X18" s="83"/>
      <c r="Y18" s="63" t="str">
        <f t="shared" si="9"/>
        <v/>
      </c>
      <c r="Z18" s="128" t="str">
        <f t="shared" si="10"/>
        <v/>
      </c>
      <c r="AA18" s="128" t="str">
        <f t="shared" si="11"/>
        <v/>
      </c>
    </row>
    <row r="19" spans="1:27" ht="17.25" customHeight="1">
      <c r="A19" s="70">
        <v>12</v>
      </c>
      <c r="B19" s="69">
        <f>'Список класса'!B20</f>
        <v>0</v>
      </c>
      <c r="C19" s="66"/>
      <c r="D19" s="60" t="str">
        <f t="shared" si="0"/>
        <v/>
      </c>
      <c r="E19" s="60" t="str">
        <f t="shared" si="1"/>
        <v/>
      </c>
      <c r="F19" s="60" t="str">
        <f t="shared" si="2"/>
        <v/>
      </c>
      <c r="G19" s="60" t="str">
        <f t="shared" si="3"/>
        <v/>
      </c>
      <c r="H19" s="60" t="str">
        <f t="shared" si="4"/>
        <v/>
      </c>
      <c r="I19" s="60" t="str">
        <f t="shared" si="5"/>
        <v/>
      </c>
      <c r="J19" s="60" t="str">
        <f t="shared" si="6"/>
        <v/>
      </c>
      <c r="K19" s="60" t="str">
        <f t="shared" si="7"/>
        <v/>
      </c>
      <c r="L19" s="60" t="str">
        <f t="shared" si="8"/>
        <v/>
      </c>
      <c r="M19" s="61"/>
      <c r="N19" s="61"/>
      <c r="O19" s="61"/>
      <c r="P19" s="61"/>
      <c r="Q19" s="62"/>
      <c r="R19" s="61"/>
      <c r="S19" s="61"/>
      <c r="T19" s="61"/>
      <c r="U19" s="61"/>
      <c r="V19" s="61"/>
      <c r="W19" s="82"/>
      <c r="X19" s="83"/>
      <c r="Y19" s="63" t="str">
        <f t="shared" si="9"/>
        <v/>
      </c>
      <c r="Z19" s="128" t="str">
        <f t="shared" si="10"/>
        <v/>
      </c>
      <c r="AA19" s="128" t="str">
        <f t="shared" si="11"/>
        <v/>
      </c>
    </row>
    <row r="20" spans="1:27" ht="17.25" customHeight="1">
      <c r="A20" s="70">
        <v>13</v>
      </c>
      <c r="B20" s="69">
        <f>'Список класса'!B21</f>
        <v>0</v>
      </c>
      <c r="C20" s="66"/>
      <c r="D20" s="60" t="str">
        <f t="shared" si="0"/>
        <v/>
      </c>
      <c r="E20" s="60" t="str">
        <f t="shared" si="1"/>
        <v/>
      </c>
      <c r="F20" s="60" t="str">
        <f t="shared" si="2"/>
        <v/>
      </c>
      <c r="G20" s="60" t="str">
        <f t="shared" si="3"/>
        <v/>
      </c>
      <c r="H20" s="60" t="str">
        <f t="shared" si="4"/>
        <v/>
      </c>
      <c r="I20" s="60" t="str">
        <f t="shared" si="5"/>
        <v/>
      </c>
      <c r="J20" s="60" t="str">
        <f t="shared" si="6"/>
        <v/>
      </c>
      <c r="K20" s="60" t="str">
        <f t="shared" si="7"/>
        <v/>
      </c>
      <c r="L20" s="60" t="str">
        <f t="shared" si="8"/>
        <v/>
      </c>
      <c r="M20" s="61"/>
      <c r="N20" s="61"/>
      <c r="O20" s="61"/>
      <c r="P20" s="61"/>
      <c r="Q20" s="62"/>
      <c r="R20" s="61"/>
      <c r="S20" s="61"/>
      <c r="T20" s="61"/>
      <c r="U20" s="61"/>
      <c r="V20" s="61"/>
      <c r="W20" s="82"/>
      <c r="X20" s="83"/>
      <c r="Y20" s="63" t="str">
        <f t="shared" si="9"/>
        <v/>
      </c>
      <c r="Z20" s="128" t="str">
        <f t="shared" si="10"/>
        <v/>
      </c>
      <c r="AA20" s="128" t="str">
        <f t="shared" si="11"/>
        <v/>
      </c>
    </row>
    <row r="21" spans="1:27" ht="20.25" customHeight="1">
      <c r="A21" s="70">
        <v>14</v>
      </c>
      <c r="B21" s="69">
        <f>'Список класса'!B22</f>
        <v>0</v>
      </c>
      <c r="C21" s="66"/>
      <c r="D21" s="60" t="str">
        <f t="shared" si="0"/>
        <v/>
      </c>
      <c r="E21" s="60" t="str">
        <f t="shared" si="1"/>
        <v/>
      </c>
      <c r="F21" s="60" t="str">
        <f t="shared" si="2"/>
        <v/>
      </c>
      <c r="G21" s="60" t="str">
        <f t="shared" si="3"/>
        <v/>
      </c>
      <c r="H21" s="60" t="str">
        <f t="shared" si="4"/>
        <v/>
      </c>
      <c r="I21" s="60" t="str">
        <f t="shared" si="5"/>
        <v/>
      </c>
      <c r="J21" s="60" t="str">
        <f t="shared" si="6"/>
        <v/>
      </c>
      <c r="K21" s="60" t="str">
        <f t="shared" si="7"/>
        <v/>
      </c>
      <c r="L21" s="60" t="str">
        <f t="shared" si="8"/>
        <v/>
      </c>
      <c r="M21" s="61"/>
      <c r="N21" s="61"/>
      <c r="O21" s="61"/>
      <c r="P21" s="61"/>
      <c r="Q21" s="62"/>
      <c r="R21" s="61"/>
      <c r="S21" s="61"/>
      <c r="T21" s="61"/>
      <c r="U21" s="61"/>
      <c r="V21" s="61"/>
      <c r="W21" s="82"/>
      <c r="X21" s="83"/>
      <c r="Y21" s="63" t="str">
        <f t="shared" si="9"/>
        <v/>
      </c>
      <c r="Z21" s="128" t="str">
        <f t="shared" si="10"/>
        <v/>
      </c>
      <c r="AA21" s="128" t="str">
        <f t="shared" si="11"/>
        <v/>
      </c>
    </row>
    <row r="22" spans="1:27" ht="21" customHeight="1">
      <c r="A22" s="70">
        <v>15</v>
      </c>
      <c r="B22" s="69">
        <f>'Список класса'!B23</f>
        <v>0</v>
      </c>
      <c r="C22" s="66"/>
      <c r="D22" s="60" t="str">
        <f t="shared" si="0"/>
        <v/>
      </c>
      <c r="E22" s="60" t="str">
        <f t="shared" si="1"/>
        <v/>
      </c>
      <c r="F22" s="60" t="str">
        <f t="shared" si="2"/>
        <v/>
      </c>
      <c r="G22" s="60" t="str">
        <f t="shared" si="3"/>
        <v/>
      </c>
      <c r="H22" s="60" t="str">
        <f t="shared" si="4"/>
        <v/>
      </c>
      <c r="I22" s="60" t="str">
        <f t="shared" si="5"/>
        <v/>
      </c>
      <c r="J22" s="60" t="str">
        <f t="shared" si="6"/>
        <v/>
      </c>
      <c r="K22" s="60" t="str">
        <f t="shared" si="7"/>
        <v/>
      </c>
      <c r="L22" s="60" t="str">
        <f t="shared" si="8"/>
        <v/>
      </c>
      <c r="M22" s="61"/>
      <c r="N22" s="61"/>
      <c r="O22" s="61"/>
      <c r="P22" s="61"/>
      <c r="Q22" s="62"/>
      <c r="R22" s="61"/>
      <c r="S22" s="61"/>
      <c r="T22" s="61"/>
      <c r="U22" s="61"/>
      <c r="V22" s="61"/>
      <c r="W22" s="83"/>
      <c r="X22" s="83"/>
      <c r="Y22" s="63" t="str">
        <f t="shared" si="9"/>
        <v/>
      </c>
      <c r="Z22" s="128" t="str">
        <f t="shared" si="10"/>
        <v/>
      </c>
      <c r="AA22" s="128" t="str">
        <f t="shared" si="11"/>
        <v/>
      </c>
    </row>
    <row r="23" spans="1:27" ht="18.75" customHeight="1">
      <c r="A23" s="70">
        <v>16</v>
      </c>
      <c r="B23" s="69">
        <f>'Список класса'!B24</f>
        <v>0</v>
      </c>
      <c r="C23" s="66"/>
      <c r="D23" s="60" t="str">
        <f t="shared" si="0"/>
        <v/>
      </c>
      <c r="E23" s="60" t="str">
        <f t="shared" si="1"/>
        <v/>
      </c>
      <c r="F23" s="60" t="str">
        <f t="shared" si="2"/>
        <v/>
      </c>
      <c r="G23" s="60" t="str">
        <f t="shared" si="3"/>
        <v/>
      </c>
      <c r="H23" s="60" t="str">
        <f t="shared" si="4"/>
        <v/>
      </c>
      <c r="I23" s="60" t="str">
        <f t="shared" si="5"/>
        <v/>
      </c>
      <c r="J23" s="60" t="str">
        <f t="shared" si="6"/>
        <v/>
      </c>
      <c r="K23" s="60" t="str">
        <f t="shared" si="7"/>
        <v/>
      </c>
      <c r="L23" s="60" t="str">
        <f t="shared" si="8"/>
        <v/>
      </c>
      <c r="M23" s="61"/>
      <c r="N23" s="61"/>
      <c r="O23" s="61"/>
      <c r="P23" s="61"/>
      <c r="Q23" s="62"/>
      <c r="R23" s="61"/>
      <c r="S23" s="61"/>
      <c r="T23" s="61"/>
      <c r="U23" s="61"/>
      <c r="V23" s="61"/>
      <c r="W23" s="82"/>
      <c r="X23" s="83"/>
      <c r="Y23" s="63" t="str">
        <f t="shared" si="9"/>
        <v/>
      </c>
      <c r="Z23" s="128" t="str">
        <f t="shared" si="10"/>
        <v/>
      </c>
      <c r="AA23" s="128" t="str">
        <f t="shared" si="11"/>
        <v/>
      </c>
    </row>
    <row r="24" spans="1:27" ht="19.5" customHeight="1">
      <c r="A24" s="70">
        <v>17</v>
      </c>
      <c r="B24" s="69">
        <f>'Список класса'!B25</f>
        <v>0</v>
      </c>
      <c r="C24" s="66"/>
      <c r="D24" s="60" t="str">
        <f t="shared" si="0"/>
        <v/>
      </c>
      <c r="E24" s="60" t="str">
        <f t="shared" si="1"/>
        <v/>
      </c>
      <c r="F24" s="60" t="str">
        <f t="shared" si="2"/>
        <v/>
      </c>
      <c r="G24" s="60" t="str">
        <f t="shared" si="3"/>
        <v/>
      </c>
      <c r="H24" s="60" t="str">
        <f t="shared" si="4"/>
        <v/>
      </c>
      <c r="I24" s="60" t="str">
        <f t="shared" si="5"/>
        <v/>
      </c>
      <c r="J24" s="60" t="str">
        <f t="shared" si="6"/>
        <v/>
      </c>
      <c r="K24" s="60" t="str">
        <f t="shared" si="7"/>
        <v/>
      </c>
      <c r="L24" s="60" t="str">
        <f t="shared" si="8"/>
        <v/>
      </c>
      <c r="M24" s="61"/>
      <c r="N24" s="61"/>
      <c r="O24" s="61"/>
      <c r="P24" s="61"/>
      <c r="Q24" s="62"/>
      <c r="R24" s="61"/>
      <c r="S24" s="61"/>
      <c r="T24" s="61"/>
      <c r="U24" s="61"/>
      <c r="V24" s="61"/>
      <c r="W24" s="82"/>
      <c r="X24" s="83"/>
      <c r="Y24" s="63" t="str">
        <f t="shared" si="9"/>
        <v/>
      </c>
      <c r="Z24" s="128" t="str">
        <f t="shared" si="10"/>
        <v/>
      </c>
      <c r="AA24" s="128" t="str">
        <f t="shared" si="11"/>
        <v/>
      </c>
    </row>
    <row r="25" spans="1:27" ht="21" customHeight="1">
      <c r="A25" s="70">
        <v>18</v>
      </c>
      <c r="B25" s="69">
        <f>'Список класса'!B26</f>
        <v>0</v>
      </c>
      <c r="C25" s="66"/>
      <c r="D25" s="60" t="str">
        <f t="shared" si="0"/>
        <v/>
      </c>
      <c r="E25" s="60" t="str">
        <f t="shared" si="1"/>
        <v/>
      </c>
      <c r="F25" s="60" t="str">
        <f t="shared" si="2"/>
        <v/>
      </c>
      <c r="G25" s="60" t="str">
        <f t="shared" si="3"/>
        <v/>
      </c>
      <c r="H25" s="60" t="str">
        <f t="shared" si="4"/>
        <v/>
      </c>
      <c r="I25" s="60" t="str">
        <f t="shared" si="5"/>
        <v/>
      </c>
      <c r="J25" s="60" t="str">
        <f t="shared" si="6"/>
        <v/>
      </c>
      <c r="K25" s="60" t="str">
        <f t="shared" si="7"/>
        <v/>
      </c>
      <c r="L25" s="60" t="str">
        <f t="shared" si="8"/>
        <v/>
      </c>
      <c r="M25" s="61"/>
      <c r="N25" s="61"/>
      <c r="O25" s="61"/>
      <c r="P25" s="61"/>
      <c r="Q25" s="62"/>
      <c r="R25" s="61"/>
      <c r="S25" s="61"/>
      <c r="T25" s="61"/>
      <c r="U25" s="61"/>
      <c r="V25" s="61"/>
      <c r="W25" s="82"/>
      <c r="X25" s="83"/>
      <c r="Y25" s="63" t="str">
        <f t="shared" si="9"/>
        <v/>
      </c>
      <c r="Z25" s="128" t="str">
        <f t="shared" si="10"/>
        <v/>
      </c>
      <c r="AA25" s="128" t="str">
        <f t="shared" si="11"/>
        <v/>
      </c>
    </row>
    <row r="26" spans="1:27" ht="19.5" customHeight="1">
      <c r="A26" s="70">
        <v>19</v>
      </c>
      <c r="B26" s="69">
        <f>'Список класса'!B27</f>
        <v>0</v>
      </c>
      <c r="C26" s="66"/>
      <c r="D26" s="60" t="str">
        <f t="shared" si="0"/>
        <v/>
      </c>
      <c r="E26" s="60" t="str">
        <f t="shared" si="1"/>
        <v/>
      </c>
      <c r="F26" s="60" t="str">
        <f t="shared" si="2"/>
        <v/>
      </c>
      <c r="G26" s="60" t="str">
        <f t="shared" si="3"/>
        <v/>
      </c>
      <c r="H26" s="60" t="str">
        <f t="shared" si="4"/>
        <v/>
      </c>
      <c r="I26" s="60" t="str">
        <f t="shared" si="5"/>
        <v/>
      </c>
      <c r="J26" s="60" t="str">
        <f t="shared" si="6"/>
        <v/>
      </c>
      <c r="K26" s="60" t="str">
        <f t="shared" si="7"/>
        <v/>
      </c>
      <c r="L26" s="60" t="str">
        <f t="shared" si="8"/>
        <v/>
      </c>
      <c r="M26" s="61"/>
      <c r="N26" s="61"/>
      <c r="O26" s="61"/>
      <c r="P26" s="62"/>
      <c r="Q26" s="61"/>
      <c r="R26" s="61"/>
      <c r="S26" s="61"/>
      <c r="T26" s="61"/>
      <c r="U26" s="61"/>
      <c r="V26" s="61"/>
      <c r="W26" s="82"/>
      <c r="X26" s="83"/>
      <c r="Y26" s="63" t="str">
        <f t="shared" si="9"/>
        <v/>
      </c>
      <c r="Z26" s="128" t="str">
        <f t="shared" si="10"/>
        <v/>
      </c>
      <c r="AA26" s="128" t="str">
        <f t="shared" si="11"/>
        <v/>
      </c>
    </row>
    <row r="27" spans="1:27" ht="18" customHeight="1">
      <c r="A27" s="70">
        <v>20</v>
      </c>
      <c r="B27" s="69">
        <f>'Список класса'!B28</f>
        <v>0</v>
      </c>
      <c r="C27" s="66"/>
      <c r="D27" s="60" t="str">
        <f t="shared" si="0"/>
        <v/>
      </c>
      <c r="E27" s="60" t="str">
        <f t="shared" si="1"/>
        <v/>
      </c>
      <c r="F27" s="60" t="str">
        <f t="shared" si="2"/>
        <v/>
      </c>
      <c r="G27" s="60" t="str">
        <f t="shared" si="3"/>
        <v/>
      </c>
      <c r="H27" s="60" t="str">
        <f t="shared" si="4"/>
        <v/>
      </c>
      <c r="I27" s="60" t="str">
        <f t="shared" si="5"/>
        <v/>
      </c>
      <c r="J27" s="60" t="str">
        <f t="shared" si="6"/>
        <v/>
      </c>
      <c r="K27" s="60" t="str">
        <f t="shared" si="7"/>
        <v/>
      </c>
      <c r="L27" s="60" t="str">
        <f t="shared" si="8"/>
        <v/>
      </c>
      <c r="M27" s="61"/>
      <c r="N27" s="61"/>
      <c r="O27" s="61"/>
      <c r="P27" s="61"/>
      <c r="Q27" s="62"/>
      <c r="R27" s="61"/>
      <c r="S27" s="61"/>
      <c r="T27" s="61"/>
      <c r="U27" s="61"/>
      <c r="V27" s="61"/>
      <c r="W27" s="82"/>
      <c r="X27" s="83"/>
      <c r="Y27" s="63" t="str">
        <f t="shared" si="9"/>
        <v/>
      </c>
      <c r="Z27" s="128" t="str">
        <f t="shared" si="10"/>
        <v/>
      </c>
      <c r="AA27" s="128" t="str">
        <f t="shared" si="11"/>
        <v/>
      </c>
    </row>
    <row r="28" spans="1:27" ht="18.75">
      <c r="A28" s="70">
        <v>21</v>
      </c>
      <c r="B28" s="71">
        <f>'Список класса'!B29</f>
        <v>0</v>
      </c>
      <c r="C28" s="67"/>
      <c r="D28" s="60" t="str">
        <f t="shared" si="0"/>
        <v/>
      </c>
      <c r="E28" s="60" t="str">
        <f t="shared" si="1"/>
        <v/>
      </c>
      <c r="F28" s="60" t="str">
        <f t="shared" si="2"/>
        <v/>
      </c>
      <c r="G28" s="60" t="str">
        <f t="shared" si="3"/>
        <v/>
      </c>
      <c r="H28" s="60" t="str">
        <f t="shared" si="4"/>
        <v/>
      </c>
      <c r="I28" s="60" t="str">
        <f t="shared" si="5"/>
        <v/>
      </c>
      <c r="J28" s="60" t="str">
        <f t="shared" si="6"/>
        <v/>
      </c>
      <c r="K28" s="60" t="str">
        <f t="shared" si="7"/>
        <v/>
      </c>
      <c r="L28" s="60" t="str">
        <f t="shared" si="8"/>
        <v/>
      </c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85"/>
      <c r="X28" s="85"/>
      <c r="Y28" s="63" t="str">
        <f t="shared" si="9"/>
        <v/>
      </c>
      <c r="Z28" s="128" t="str">
        <f t="shared" si="10"/>
        <v/>
      </c>
      <c r="AA28" s="128" t="str">
        <f t="shared" si="11"/>
        <v/>
      </c>
    </row>
    <row r="29" spans="1:27" ht="18.75">
      <c r="A29" s="70">
        <v>22</v>
      </c>
      <c r="B29" s="71">
        <f>'Список класса'!B30</f>
        <v>0</v>
      </c>
      <c r="C29" s="67"/>
      <c r="D29" s="60" t="str">
        <f t="shared" si="0"/>
        <v/>
      </c>
      <c r="E29" s="60" t="str">
        <f t="shared" si="1"/>
        <v/>
      </c>
      <c r="F29" s="60" t="str">
        <f t="shared" si="2"/>
        <v/>
      </c>
      <c r="G29" s="60" t="str">
        <f t="shared" si="3"/>
        <v/>
      </c>
      <c r="H29" s="60" t="str">
        <f t="shared" si="4"/>
        <v/>
      </c>
      <c r="I29" s="60" t="str">
        <f t="shared" si="5"/>
        <v/>
      </c>
      <c r="J29" s="60" t="str">
        <f t="shared" si="6"/>
        <v/>
      </c>
      <c r="K29" s="60" t="str">
        <f t="shared" si="7"/>
        <v/>
      </c>
      <c r="L29" s="60" t="str">
        <f t="shared" si="8"/>
        <v/>
      </c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85"/>
      <c r="X29" s="85"/>
      <c r="Y29" s="63" t="str">
        <f t="shared" si="9"/>
        <v/>
      </c>
      <c r="Z29" s="128" t="str">
        <f t="shared" si="10"/>
        <v/>
      </c>
      <c r="AA29" s="128" t="str">
        <f t="shared" si="11"/>
        <v/>
      </c>
    </row>
    <row r="30" spans="1:27" ht="18.75">
      <c r="A30" s="70">
        <v>23</v>
      </c>
      <c r="B30" s="71">
        <f>'Список класса'!B31</f>
        <v>0</v>
      </c>
      <c r="C30" s="67"/>
      <c r="D30" s="60" t="str">
        <f t="shared" si="0"/>
        <v/>
      </c>
      <c r="E30" s="60" t="str">
        <f t="shared" si="1"/>
        <v/>
      </c>
      <c r="F30" s="60" t="str">
        <f t="shared" si="2"/>
        <v/>
      </c>
      <c r="G30" s="60" t="str">
        <f t="shared" si="3"/>
        <v/>
      </c>
      <c r="H30" s="60" t="str">
        <f t="shared" si="4"/>
        <v/>
      </c>
      <c r="I30" s="60" t="str">
        <f t="shared" si="5"/>
        <v/>
      </c>
      <c r="J30" s="60" t="str">
        <f t="shared" si="6"/>
        <v/>
      </c>
      <c r="K30" s="60" t="str">
        <f t="shared" si="7"/>
        <v/>
      </c>
      <c r="L30" s="60" t="str">
        <f t="shared" si="8"/>
        <v/>
      </c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85"/>
      <c r="X30" s="85"/>
      <c r="Y30" s="63" t="str">
        <f t="shared" si="9"/>
        <v/>
      </c>
      <c r="Z30" s="128" t="str">
        <f t="shared" si="10"/>
        <v/>
      </c>
      <c r="AA30" s="128" t="str">
        <f t="shared" si="11"/>
        <v/>
      </c>
    </row>
    <row r="31" spans="1:27" ht="18.75">
      <c r="A31" s="70">
        <v>24</v>
      </c>
      <c r="B31" s="71">
        <f>'Список класса'!B32</f>
        <v>0</v>
      </c>
      <c r="C31" s="67"/>
      <c r="D31" s="60" t="str">
        <f t="shared" si="0"/>
        <v/>
      </c>
      <c r="E31" s="60" t="str">
        <f t="shared" si="1"/>
        <v/>
      </c>
      <c r="F31" s="60" t="str">
        <f t="shared" si="2"/>
        <v/>
      </c>
      <c r="G31" s="60" t="str">
        <f t="shared" si="3"/>
        <v/>
      </c>
      <c r="H31" s="60" t="str">
        <f t="shared" si="4"/>
        <v/>
      </c>
      <c r="I31" s="60" t="str">
        <f t="shared" si="5"/>
        <v/>
      </c>
      <c r="J31" s="60" t="str">
        <f t="shared" si="6"/>
        <v/>
      </c>
      <c r="K31" s="60" t="str">
        <f t="shared" si="7"/>
        <v/>
      </c>
      <c r="L31" s="60" t="str">
        <f t="shared" si="8"/>
        <v/>
      </c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85"/>
      <c r="X31" s="85"/>
      <c r="Y31" s="63" t="str">
        <f t="shared" si="9"/>
        <v/>
      </c>
      <c r="Z31" s="128" t="str">
        <f t="shared" si="10"/>
        <v/>
      </c>
      <c r="AA31" s="128" t="str">
        <f t="shared" si="11"/>
        <v/>
      </c>
    </row>
    <row r="32" spans="1:27" ht="18.75">
      <c r="A32" s="70">
        <v>25</v>
      </c>
      <c r="B32" s="71">
        <f>'Список класса'!B33</f>
        <v>0</v>
      </c>
      <c r="C32" s="67"/>
      <c r="D32" s="60" t="str">
        <f t="shared" si="0"/>
        <v/>
      </c>
      <c r="E32" s="60" t="str">
        <f t="shared" si="1"/>
        <v/>
      </c>
      <c r="F32" s="60" t="str">
        <f t="shared" si="2"/>
        <v/>
      </c>
      <c r="G32" s="60" t="str">
        <f t="shared" si="3"/>
        <v/>
      </c>
      <c r="H32" s="60" t="str">
        <f t="shared" si="4"/>
        <v/>
      </c>
      <c r="I32" s="60" t="str">
        <f t="shared" si="5"/>
        <v/>
      </c>
      <c r="J32" s="60" t="str">
        <f t="shared" si="6"/>
        <v/>
      </c>
      <c r="K32" s="60" t="str">
        <f t="shared" si="7"/>
        <v/>
      </c>
      <c r="L32" s="60" t="str">
        <f t="shared" si="8"/>
        <v/>
      </c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85"/>
      <c r="X32" s="85"/>
      <c r="Y32" s="63" t="str">
        <f t="shared" si="9"/>
        <v/>
      </c>
      <c r="Z32" s="128" t="str">
        <f t="shared" si="10"/>
        <v/>
      </c>
      <c r="AA32" s="128" t="str">
        <f t="shared" si="11"/>
        <v/>
      </c>
    </row>
    <row r="33" spans="1:27" ht="18.75">
      <c r="A33" s="70">
        <v>26</v>
      </c>
      <c r="B33" s="71">
        <f>'Список класса'!B34</f>
        <v>0</v>
      </c>
      <c r="C33" s="67"/>
      <c r="D33" s="60" t="str">
        <f t="shared" si="0"/>
        <v/>
      </c>
      <c r="E33" s="60" t="str">
        <f t="shared" si="1"/>
        <v/>
      </c>
      <c r="F33" s="60" t="str">
        <f t="shared" si="2"/>
        <v/>
      </c>
      <c r="G33" s="60" t="str">
        <f t="shared" si="3"/>
        <v/>
      </c>
      <c r="H33" s="60" t="str">
        <f t="shared" si="4"/>
        <v/>
      </c>
      <c r="I33" s="60" t="str">
        <f t="shared" si="5"/>
        <v/>
      </c>
      <c r="J33" s="60" t="str">
        <f t="shared" si="6"/>
        <v/>
      </c>
      <c r="K33" s="60" t="str">
        <f t="shared" si="7"/>
        <v/>
      </c>
      <c r="L33" s="60" t="str">
        <f t="shared" si="8"/>
        <v/>
      </c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85"/>
      <c r="X33" s="85"/>
      <c r="Y33" s="63" t="str">
        <f t="shared" si="9"/>
        <v/>
      </c>
      <c r="Z33" s="128" t="str">
        <f t="shared" si="10"/>
        <v/>
      </c>
      <c r="AA33" s="128" t="str">
        <f t="shared" si="11"/>
        <v/>
      </c>
    </row>
    <row r="34" spans="1:27" ht="18.75">
      <c r="A34" s="70">
        <v>27</v>
      </c>
      <c r="B34" s="71">
        <f>'Список класса'!B35</f>
        <v>0</v>
      </c>
      <c r="C34" s="67"/>
      <c r="D34" s="60" t="str">
        <f t="shared" si="0"/>
        <v/>
      </c>
      <c r="E34" s="60" t="str">
        <f t="shared" si="1"/>
        <v/>
      </c>
      <c r="F34" s="60" t="str">
        <f t="shared" si="2"/>
        <v/>
      </c>
      <c r="G34" s="60" t="str">
        <f t="shared" si="3"/>
        <v/>
      </c>
      <c r="H34" s="60" t="str">
        <f t="shared" si="4"/>
        <v/>
      </c>
      <c r="I34" s="60" t="str">
        <f t="shared" si="5"/>
        <v/>
      </c>
      <c r="J34" s="60" t="str">
        <f t="shared" si="6"/>
        <v/>
      </c>
      <c r="K34" s="60" t="str">
        <f t="shared" si="7"/>
        <v/>
      </c>
      <c r="L34" s="60" t="str">
        <f t="shared" si="8"/>
        <v/>
      </c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85"/>
      <c r="X34" s="85"/>
      <c r="Y34" s="63" t="str">
        <f t="shared" si="9"/>
        <v/>
      </c>
      <c r="Z34" s="128" t="str">
        <f t="shared" si="10"/>
        <v/>
      </c>
      <c r="AA34" s="128" t="str">
        <f t="shared" si="11"/>
        <v/>
      </c>
    </row>
    <row r="35" spans="1:27" ht="18.75">
      <c r="A35" s="70">
        <v>28</v>
      </c>
      <c r="B35" s="71">
        <f>'Список класса'!B36</f>
        <v>0</v>
      </c>
      <c r="C35" s="67"/>
      <c r="D35" s="60" t="str">
        <f t="shared" si="0"/>
        <v/>
      </c>
      <c r="E35" s="60" t="str">
        <f t="shared" si="1"/>
        <v/>
      </c>
      <c r="F35" s="60" t="str">
        <f t="shared" si="2"/>
        <v/>
      </c>
      <c r="G35" s="60" t="str">
        <f t="shared" si="3"/>
        <v/>
      </c>
      <c r="H35" s="60" t="str">
        <f t="shared" si="4"/>
        <v/>
      </c>
      <c r="I35" s="60" t="str">
        <f t="shared" si="5"/>
        <v/>
      </c>
      <c r="J35" s="60" t="str">
        <f t="shared" si="6"/>
        <v/>
      </c>
      <c r="K35" s="60" t="str">
        <f t="shared" si="7"/>
        <v/>
      </c>
      <c r="L35" s="60" t="str">
        <f t="shared" si="8"/>
        <v/>
      </c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85"/>
      <c r="X35" s="85"/>
      <c r="Y35" s="63" t="str">
        <f t="shared" si="9"/>
        <v/>
      </c>
      <c r="Z35" s="128" t="str">
        <f t="shared" si="10"/>
        <v/>
      </c>
      <c r="AA35" s="128" t="str">
        <f t="shared" si="11"/>
        <v/>
      </c>
    </row>
    <row r="36" spans="1:27" ht="18.75">
      <c r="A36" s="70">
        <v>29</v>
      </c>
      <c r="B36" s="71">
        <f>'Список класса'!B37</f>
        <v>0</v>
      </c>
      <c r="C36" s="67"/>
      <c r="D36" s="60" t="str">
        <f t="shared" si="0"/>
        <v/>
      </c>
      <c r="E36" s="60" t="str">
        <f t="shared" si="1"/>
        <v/>
      </c>
      <c r="F36" s="60" t="str">
        <f t="shared" si="2"/>
        <v/>
      </c>
      <c r="G36" s="60" t="str">
        <f t="shared" si="3"/>
        <v/>
      </c>
      <c r="H36" s="60" t="str">
        <f t="shared" si="4"/>
        <v/>
      </c>
      <c r="I36" s="60" t="str">
        <f t="shared" si="5"/>
        <v/>
      </c>
      <c r="J36" s="60" t="str">
        <f t="shared" si="6"/>
        <v/>
      </c>
      <c r="K36" s="60" t="str">
        <f t="shared" si="7"/>
        <v/>
      </c>
      <c r="L36" s="60" t="str">
        <f t="shared" si="8"/>
        <v/>
      </c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85"/>
      <c r="X36" s="85"/>
      <c r="Y36" s="63" t="str">
        <f t="shared" si="9"/>
        <v/>
      </c>
      <c r="Z36" s="128" t="str">
        <f t="shared" si="10"/>
        <v/>
      </c>
      <c r="AA36" s="128" t="str">
        <f t="shared" si="11"/>
        <v/>
      </c>
    </row>
    <row r="37" spans="1:27" ht="18.75">
      <c r="A37" s="70">
        <v>30</v>
      </c>
      <c r="B37" s="71">
        <f>'Список класса'!B38</f>
        <v>0</v>
      </c>
      <c r="C37" s="67"/>
      <c r="D37" s="60" t="str">
        <f t="shared" si="0"/>
        <v/>
      </c>
      <c r="E37" s="60" t="str">
        <f t="shared" si="1"/>
        <v/>
      </c>
      <c r="F37" s="60" t="str">
        <f t="shared" si="2"/>
        <v/>
      </c>
      <c r="G37" s="60" t="str">
        <f t="shared" si="3"/>
        <v/>
      </c>
      <c r="H37" s="60" t="str">
        <f t="shared" si="4"/>
        <v/>
      </c>
      <c r="I37" s="60" t="str">
        <f t="shared" si="5"/>
        <v/>
      </c>
      <c r="J37" s="60" t="str">
        <f t="shared" si="6"/>
        <v/>
      </c>
      <c r="K37" s="60" t="str">
        <f t="shared" si="7"/>
        <v/>
      </c>
      <c r="L37" s="60" t="str">
        <f t="shared" si="8"/>
        <v/>
      </c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85"/>
      <c r="X37" s="85"/>
      <c r="Y37" s="63" t="str">
        <f t="shared" si="9"/>
        <v/>
      </c>
      <c r="Z37" s="128" t="str">
        <f t="shared" si="10"/>
        <v/>
      </c>
      <c r="AA37" s="128" t="str">
        <f t="shared" si="11"/>
        <v/>
      </c>
    </row>
    <row r="38" spans="1:27" ht="18.75">
      <c r="A38" s="70">
        <v>31</v>
      </c>
      <c r="B38" s="71">
        <f>'Список класса'!B39</f>
        <v>0</v>
      </c>
      <c r="C38" s="67"/>
      <c r="D38" s="60" t="str">
        <f t="shared" si="0"/>
        <v/>
      </c>
      <c r="E38" s="60" t="str">
        <f t="shared" si="1"/>
        <v/>
      </c>
      <c r="F38" s="60" t="str">
        <f t="shared" si="2"/>
        <v/>
      </c>
      <c r="G38" s="60" t="str">
        <f t="shared" si="3"/>
        <v/>
      </c>
      <c r="H38" s="60" t="str">
        <f t="shared" si="4"/>
        <v/>
      </c>
      <c r="I38" s="60" t="str">
        <f t="shared" si="5"/>
        <v/>
      </c>
      <c r="J38" s="60" t="str">
        <f t="shared" si="6"/>
        <v/>
      </c>
      <c r="K38" s="60" t="str">
        <f t="shared" si="7"/>
        <v/>
      </c>
      <c r="L38" s="60" t="str">
        <f t="shared" si="8"/>
        <v/>
      </c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85"/>
      <c r="X38" s="85"/>
      <c r="Y38" s="63" t="str">
        <f t="shared" si="9"/>
        <v/>
      </c>
      <c r="Z38" s="128" t="str">
        <f t="shared" si="10"/>
        <v/>
      </c>
      <c r="AA38" s="128" t="str">
        <f t="shared" si="11"/>
        <v/>
      </c>
    </row>
    <row r="39" spans="1:27" ht="18.75">
      <c r="A39" s="70">
        <v>32</v>
      </c>
      <c r="B39" s="71">
        <f>'Список класса'!B40</f>
        <v>0</v>
      </c>
      <c r="C39" s="67"/>
      <c r="D39" s="60" t="str">
        <f t="shared" si="0"/>
        <v/>
      </c>
      <c r="E39" s="60" t="str">
        <f t="shared" si="1"/>
        <v/>
      </c>
      <c r="F39" s="60" t="str">
        <f t="shared" si="2"/>
        <v/>
      </c>
      <c r="G39" s="60" t="str">
        <f t="shared" si="3"/>
        <v/>
      </c>
      <c r="H39" s="60" t="str">
        <f t="shared" si="4"/>
        <v/>
      </c>
      <c r="I39" s="60" t="str">
        <f t="shared" si="5"/>
        <v/>
      </c>
      <c r="J39" s="60" t="str">
        <f t="shared" si="6"/>
        <v/>
      </c>
      <c r="K39" s="60" t="str">
        <f t="shared" si="7"/>
        <v/>
      </c>
      <c r="L39" s="60" t="str">
        <f t="shared" si="8"/>
        <v/>
      </c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85"/>
      <c r="X39" s="85"/>
      <c r="Y39" s="63" t="str">
        <f t="shared" si="9"/>
        <v/>
      </c>
      <c r="Z39" s="128" t="str">
        <f t="shared" si="10"/>
        <v/>
      </c>
      <c r="AA39" s="128" t="str">
        <f t="shared" si="11"/>
        <v/>
      </c>
    </row>
    <row r="40" spans="1:27" ht="18.75">
      <c r="A40" s="70">
        <v>33</v>
      </c>
      <c r="B40" s="71">
        <f>'Список класса'!B41</f>
        <v>0</v>
      </c>
      <c r="C40" s="64"/>
      <c r="D40" s="60" t="str">
        <f t="shared" si="0"/>
        <v/>
      </c>
      <c r="E40" s="60" t="str">
        <f t="shared" si="1"/>
        <v/>
      </c>
      <c r="F40" s="60" t="str">
        <f t="shared" si="2"/>
        <v/>
      </c>
      <c r="G40" s="60" t="str">
        <f t="shared" si="3"/>
        <v/>
      </c>
      <c r="H40" s="60" t="str">
        <f t="shared" si="4"/>
        <v/>
      </c>
      <c r="I40" s="60" t="str">
        <f t="shared" si="5"/>
        <v/>
      </c>
      <c r="J40" s="60" t="str">
        <f t="shared" si="6"/>
        <v/>
      </c>
      <c r="K40" s="60" t="str">
        <f t="shared" si="7"/>
        <v/>
      </c>
      <c r="L40" s="60" t="str">
        <f t="shared" si="8"/>
        <v/>
      </c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85"/>
      <c r="X40" s="85"/>
      <c r="Y40" s="63" t="str">
        <f t="shared" si="9"/>
        <v/>
      </c>
      <c r="Z40" s="128" t="str">
        <f t="shared" si="10"/>
        <v/>
      </c>
      <c r="AA40" s="128" t="str">
        <f t="shared" si="11"/>
        <v/>
      </c>
    </row>
    <row r="41" spans="1:27" ht="18.75">
      <c r="A41" s="237" t="s">
        <v>51</v>
      </c>
      <c r="B41" s="237"/>
      <c r="C41" s="75">
        <f>COUNTIF(C8:C40,"&gt;0")</f>
        <v>0</v>
      </c>
      <c r="D41" s="75">
        <f t="shared" ref="D41:L41" si="12">COUNTIF(D8:D40,"=+")</f>
        <v>0</v>
      </c>
      <c r="E41" s="75">
        <f t="shared" si="12"/>
        <v>0</v>
      </c>
      <c r="F41" s="75">
        <f t="shared" si="12"/>
        <v>0</v>
      </c>
      <c r="G41" s="75">
        <f t="shared" si="12"/>
        <v>0</v>
      </c>
      <c r="H41" s="75">
        <f t="shared" si="12"/>
        <v>0</v>
      </c>
      <c r="I41" s="75">
        <f t="shared" si="12"/>
        <v>0</v>
      </c>
      <c r="J41" s="75">
        <f t="shared" si="12"/>
        <v>0</v>
      </c>
      <c r="K41" s="75">
        <f t="shared" si="12"/>
        <v>0</v>
      </c>
      <c r="L41" s="75">
        <f t="shared" si="12"/>
        <v>0</v>
      </c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76">
        <f>SUM(Y8:Y40)</f>
        <v>0</v>
      </c>
      <c r="Z41" s="53"/>
      <c r="AA41" s="12"/>
    </row>
    <row r="42" spans="1:27" ht="18.75">
      <c r="A42" s="235" t="s">
        <v>52</v>
      </c>
      <c r="B42" s="235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>
        <f>COUNTA(M8:M40)</f>
        <v>0</v>
      </c>
      <c r="N42" s="77">
        <f>COUNTA(N8:N40)</f>
        <v>0</v>
      </c>
      <c r="O42" s="77">
        <f>COUNTA(O8:O40)</f>
        <v>0</v>
      </c>
      <c r="P42" s="77">
        <f>COUNTA(P8:P40)</f>
        <v>0</v>
      </c>
      <c r="Q42" s="77">
        <f t="shared" ref="Q42:X42" si="13">COUNTA(Q8:Q40)</f>
        <v>0</v>
      </c>
      <c r="R42" s="77">
        <f t="shared" si="13"/>
        <v>0</v>
      </c>
      <c r="S42" s="77">
        <f t="shared" si="13"/>
        <v>0</v>
      </c>
      <c r="T42" s="77">
        <f t="shared" si="13"/>
        <v>0</v>
      </c>
      <c r="U42" s="77">
        <f t="shared" si="13"/>
        <v>0</v>
      </c>
      <c r="V42" s="77">
        <f t="shared" si="13"/>
        <v>0</v>
      </c>
      <c r="W42" s="77">
        <f t="shared" si="13"/>
        <v>0</v>
      </c>
      <c r="X42" s="77">
        <f t="shared" si="13"/>
        <v>0</v>
      </c>
      <c r="Y42" s="57"/>
      <c r="Z42" s="78"/>
      <c r="AA42" s="12"/>
    </row>
    <row r="43" spans="1:27" ht="18.75">
      <c r="A43" s="236" t="s">
        <v>50</v>
      </c>
      <c r="B43" s="236"/>
      <c r="C43" s="79"/>
      <c r="D43" s="80" t="e">
        <f>D41/$C$41</f>
        <v>#DIV/0!</v>
      </c>
      <c r="E43" s="80" t="e">
        <f t="shared" ref="E43:L43" si="14">E41/$C$41</f>
        <v>#DIV/0!</v>
      </c>
      <c r="F43" s="80" t="e">
        <f t="shared" si="14"/>
        <v>#DIV/0!</v>
      </c>
      <c r="G43" s="80" t="e">
        <f t="shared" si="14"/>
        <v>#DIV/0!</v>
      </c>
      <c r="H43" s="80" t="e">
        <f t="shared" si="14"/>
        <v>#DIV/0!</v>
      </c>
      <c r="I43" s="80" t="e">
        <f t="shared" si="14"/>
        <v>#DIV/0!</v>
      </c>
      <c r="J43" s="80" t="e">
        <f t="shared" si="14"/>
        <v>#DIV/0!</v>
      </c>
      <c r="K43" s="80" t="e">
        <f t="shared" si="14"/>
        <v>#DIV/0!</v>
      </c>
      <c r="L43" s="80" t="e">
        <f t="shared" si="14"/>
        <v>#DIV/0!</v>
      </c>
      <c r="M43" s="81" t="e">
        <f>M42/$C$41</f>
        <v>#DIV/0!</v>
      </c>
      <c r="N43" s="81" t="e">
        <f t="shared" ref="N43:X43" si="15">N42/$C$41</f>
        <v>#DIV/0!</v>
      </c>
      <c r="O43" s="81" t="e">
        <f t="shared" si="15"/>
        <v>#DIV/0!</v>
      </c>
      <c r="P43" s="81" t="e">
        <f t="shared" si="15"/>
        <v>#DIV/0!</v>
      </c>
      <c r="Q43" s="81" t="e">
        <f t="shared" si="15"/>
        <v>#DIV/0!</v>
      </c>
      <c r="R43" s="81" t="e">
        <f t="shared" si="15"/>
        <v>#DIV/0!</v>
      </c>
      <c r="S43" s="81" t="e">
        <f t="shared" si="15"/>
        <v>#DIV/0!</v>
      </c>
      <c r="T43" s="81" t="e">
        <f t="shared" si="15"/>
        <v>#DIV/0!</v>
      </c>
      <c r="U43" s="81" t="e">
        <f t="shared" si="15"/>
        <v>#DIV/0!</v>
      </c>
      <c r="V43" s="81" t="e">
        <f t="shared" si="15"/>
        <v>#DIV/0!</v>
      </c>
      <c r="W43" s="81" t="e">
        <f t="shared" si="15"/>
        <v>#DIV/0!</v>
      </c>
      <c r="X43" s="81" t="e">
        <f t="shared" si="15"/>
        <v>#DIV/0!</v>
      </c>
      <c r="Y43" s="57"/>
      <c r="Z43" s="78"/>
      <c r="AA43" s="12"/>
    </row>
    <row r="44" spans="1:27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>
      <c r="A45" s="12"/>
      <c r="B45" s="12"/>
      <c r="C45" s="12"/>
      <c r="D45" s="219" t="s">
        <v>26</v>
      </c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12"/>
      <c r="Z45" s="12"/>
      <c r="AA45" s="12"/>
    </row>
    <row r="46" spans="1:27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>
      <c r="A48" s="12"/>
      <c r="B48" s="12"/>
      <c r="C48" s="11">
        <v>1</v>
      </c>
      <c r="D48" s="208" t="s">
        <v>27</v>
      </c>
      <c r="E48" s="209"/>
      <c r="F48" s="209"/>
      <c r="G48" s="210"/>
      <c r="H48" s="205"/>
      <c r="I48" s="206"/>
      <c r="J48" s="12"/>
      <c r="K48" s="12"/>
      <c r="L48" s="12"/>
      <c r="M48" s="12"/>
      <c r="N48" s="12"/>
      <c r="O48" s="12"/>
      <c r="P48" s="12"/>
      <c r="Q48" s="12"/>
      <c r="R48" s="220" t="s">
        <v>121</v>
      </c>
      <c r="S48" s="221"/>
      <c r="T48" s="221"/>
      <c r="U48" s="222"/>
      <c r="V48" s="163" t="s">
        <v>122</v>
      </c>
      <c r="W48" s="164"/>
      <c r="X48" s="164"/>
      <c r="Y48" s="165"/>
      <c r="Z48" s="12"/>
      <c r="AA48" s="12"/>
    </row>
    <row r="49" spans="1:27" ht="18.75">
      <c r="A49" s="12"/>
      <c r="B49" s="12"/>
      <c r="C49" s="11">
        <v>2</v>
      </c>
      <c r="D49" s="208" t="s">
        <v>28</v>
      </c>
      <c r="E49" s="209"/>
      <c r="F49" s="209"/>
      <c r="G49" s="210"/>
      <c r="H49" s="205"/>
      <c r="I49" s="206"/>
      <c r="J49" s="12"/>
      <c r="K49" s="12"/>
      <c r="L49" s="12"/>
      <c r="M49" s="12"/>
      <c r="N49" s="12"/>
      <c r="O49" s="12"/>
      <c r="P49" s="12"/>
      <c r="Q49" s="12"/>
      <c r="R49" s="213">
        <f>COUNTIF(AA8:AA40,"5")</f>
        <v>0</v>
      </c>
      <c r="S49" s="213"/>
      <c r="T49" s="213">
        <f>COUNTIF(AA8:AA40,"4")</f>
        <v>0</v>
      </c>
      <c r="U49" s="213"/>
      <c r="V49" s="213">
        <f>COUNTIF(AA8:AA40,"3")</f>
        <v>0</v>
      </c>
      <c r="W49" s="213"/>
      <c r="X49" s="168">
        <f>COUNTIF(AA8:AA40,"2")</f>
        <v>0</v>
      </c>
      <c r="Y49" s="170"/>
      <c r="Z49" s="12"/>
      <c r="AA49" s="12"/>
    </row>
    <row r="50" spans="1:27" ht="18.75">
      <c r="A50" s="12"/>
      <c r="B50" s="12"/>
      <c r="C50" s="11">
        <v>3</v>
      </c>
      <c r="D50" s="208" t="s">
        <v>29</v>
      </c>
      <c r="E50" s="209"/>
      <c r="F50" s="209"/>
      <c r="G50" s="210"/>
      <c r="H50" s="205"/>
      <c r="I50" s="206"/>
      <c r="J50" s="12"/>
      <c r="K50" s="12"/>
      <c r="L50" s="12"/>
      <c r="M50" s="12"/>
      <c r="N50" s="12"/>
      <c r="O50" s="12"/>
      <c r="P50" s="12"/>
      <c r="Q50" s="12"/>
      <c r="R50" s="214" t="s">
        <v>50</v>
      </c>
      <c r="S50" s="214"/>
      <c r="T50" s="214" t="s">
        <v>50</v>
      </c>
      <c r="U50" s="214"/>
      <c r="V50" s="214" t="s">
        <v>50</v>
      </c>
      <c r="W50" s="214"/>
      <c r="X50" s="174" t="s">
        <v>50</v>
      </c>
      <c r="Y50" s="176"/>
      <c r="Z50" s="12"/>
      <c r="AA50" s="12"/>
    </row>
    <row r="51" spans="1:27" ht="18.75">
      <c r="A51" s="12"/>
      <c r="B51" s="12"/>
      <c r="C51" s="11">
        <v>4</v>
      </c>
      <c r="D51" s="25" t="s">
        <v>30</v>
      </c>
      <c r="E51" s="26"/>
      <c r="F51" s="27"/>
      <c r="G51" s="28"/>
      <c r="H51" s="205"/>
      <c r="I51" s="206"/>
      <c r="J51" s="12"/>
      <c r="K51" s="12"/>
      <c r="L51" s="12"/>
      <c r="M51" s="12"/>
      <c r="N51" s="12"/>
      <c r="O51" s="12"/>
      <c r="P51" s="12"/>
      <c r="Q51" s="12"/>
      <c r="R51" s="207" t="e">
        <f>R49/$C$41</f>
        <v>#DIV/0!</v>
      </c>
      <c r="S51" s="207"/>
      <c r="T51" s="207" t="e">
        <f t="shared" ref="T51" si="16">T49/$C$41</f>
        <v>#DIV/0!</v>
      </c>
      <c r="U51" s="207"/>
      <c r="V51" s="207" t="e">
        <f t="shared" ref="V51" si="17">V49/$C$41</f>
        <v>#DIV/0!</v>
      </c>
      <c r="W51" s="207"/>
      <c r="X51" s="171" t="e">
        <f>X49/C41</f>
        <v>#DIV/0!</v>
      </c>
      <c r="Y51" s="173"/>
      <c r="Z51" s="12"/>
      <c r="AA51" s="12"/>
    </row>
    <row r="52" spans="1:27" ht="18.75">
      <c r="A52" s="12"/>
      <c r="B52" s="12"/>
      <c r="C52" s="11">
        <v>5</v>
      </c>
      <c r="D52" s="208" t="s">
        <v>31</v>
      </c>
      <c r="E52" s="209"/>
      <c r="F52" s="209"/>
      <c r="G52" s="210"/>
      <c r="H52" s="168">
        <f t="shared" ref="H52" si="18">$C$41</f>
        <v>0</v>
      </c>
      <c r="I52" s="170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>
      <c r="A54" s="12"/>
      <c r="B54" s="12"/>
      <c r="C54" s="238"/>
      <c r="D54" s="239"/>
      <c r="E54" s="239"/>
      <c r="F54" s="239"/>
      <c r="G54" s="239"/>
      <c r="H54" s="239"/>
      <c r="I54" s="240"/>
      <c r="J54" s="186" t="s">
        <v>49</v>
      </c>
      <c r="K54" s="187"/>
      <c r="L54" s="241" t="s">
        <v>50</v>
      </c>
      <c r="M54" s="242"/>
      <c r="N54" s="12"/>
      <c r="O54" s="12"/>
      <c r="P54" s="12"/>
      <c r="Q54" s="12"/>
      <c r="R54" s="233" t="s">
        <v>33</v>
      </c>
      <c r="S54" s="233"/>
      <c r="T54" s="234" t="s">
        <v>78</v>
      </c>
      <c r="U54" s="234"/>
      <c r="V54" s="229" t="s">
        <v>34</v>
      </c>
      <c r="W54" s="230"/>
      <c r="X54" s="230"/>
      <c r="Y54" s="231"/>
      <c r="Z54" s="12"/>
      <c r="AA54" s="12"/>
    </row>
    <row r="55" spans="1:27" ht="18.75">
      <c r="A55" s="12"/>
      <c r="B55" s="12"/>
      <c r="C55" s="14">
        <v>6</v>
      </c>
      <c r="D55" s="190" t="s">
        <v>32</v>
      </c>
      <c r="E55" s="191"/>
      <c r="F55" s="191"/>
      <c r="G55" s="191"/>
      <c r="H55" s="191"/>
      <c r="I55" s="191"/>
      <c r="J55" s="191"/>
      <c r="K55" s="191"/>
      <c r="L55" s="191"/>
      <c r="M55" s="192"/>
      <c r="N55" s="12"/>
      <c r="O55" s="12"/>
      <c r="P55" s="12"/>
      <c r="Q55" s="12"/>
      <c r="R55" s="203" t="s">
        <v>127</v>
      </c>
      <c r="S55" s="203"/>
      <c r="T55" s="203" t="s">
        <v>128</v>
      </c>
      <c r="U55" s="203"/>
      <c r="V55" s="203" t="s">
        <v>129</v>
      </c>
      <c r="W55" s="203"/>
      <c r="X55" s="166" t="s">
        <v>130</v>
      </c>
      <c r="Y55" s="167"/>
      <c r="Z55" s="12"/>
      <c r="AA55" s="12"/>
    </row>
    <row r="56" spans="1:27" ht="18.75">
      <c r="A56" s="12"/>
      <c r="B56" s="12"/>
      <c r="C56" s="11"/>
      <c r="D56" s="168" t="s">
        <v>33</v>
      </c>
      <c r="E56" s="169"/>
      <c r="F56" s="169"/>
      <c r="G56" s="169"/>
      <c r="H56" s="169"/>
      <c r="I56" s="170"/>
      <c r="J56" s="186">
        <f t="shared" ref="J56" si="19">$R$49</f>
        <v>0</v>
      </c>
      <c r="K56" s="187"/>
      <c r="L56" s="188" t="e">
        <f>J56/$C$41</f>
        <v>#DIV/0!</v>
      </c>
      <c r="M56" s="189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>
      <c r="A57" s="12"/>
      <c r="B57" s="12"/>
      <c r="C57" s="11"/>
      <c r="D57" s="168" t="s">
        <v>131</v>
      </c>
      <c r="E57" s="169"/>
      <c r="F57" s="169"/>
      <c r="G57" s="169"/>
      <c r="H57" s="169"/>
      <c r="I57" s="170"/>
      <c r="J57" s="186">
        <f t="shared" ref="J57" si="20">$T$49</f>
        <v>0</v>
      </c>
      <c r="K57" s="187"/>
      <c r="L57" s="188" t="e">
        <f t="shared" ref="L57:L58" si="21">J57/$C$41</f>
        <v>#DIV/0!</v>
      </c>
      <c r="M57" s="189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>
      <c r="A58" s="12"/>
      <c r="B58" s="12"/>
      <c r="C58" s="11"/>
      <c r="D58" s="168" t="s">
        <v>34</v>
      </c>
      <c r="E58" s="169"/>
      <c r="F58" s="169"/>
      <c r="G58" s="169"/>
      <c r="H58" s="169"/>
      <c r="I58" s="170"/>
      <c r="J58" s="186">
        <f>SUM(V49:X49)</f>
        <v>0</v>
      </c>
      <c r="K58" s="187"/>
      <c r="L58" s="188" t="e">
        <f t="shared" si="21"/>
        <v>#DIV/0!</v>
      </c>
      <c r="M58" s="189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>
      <c r="A59" s="12"/>
      <c r="B59" s="12"/>
      <c r="C59" s="14">
        <v>7</v>
      </c>
      <c r="D59" s="190" t="s">
        <v>35</v>
      </c>
      <c r="E59" s="191"/>
      <c r="F59" s="191"/>
      <c r="G59" s="191"/>
      <c r="H59" s="191"/>
      <c r="I59" s="191"/>
      <c r="J59" s="191"/>
      <c r="K59" s="191"/>
      <c r="L59" s="191"/>
      <c r="M59" s="19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>
      <c r="A60" s="12"/>
      <c r="B60" s="12"/>
      <c r="C60" s="28"/>
      <c r="D60" s="200" t="s">
        <v>37</v>
      </c>
      <c r="E60" s="201"/>
      <c r="F60" s="201"/>
      <c r="G60" s="201"/>
      <c r="H60" s="201"/>
      <c r="I60" s="202"/>
      <c r="J60" s="186">
        <f t="shared" ref="J60" si="22">$Q$42</f>
        <v>0</v>
      </c>
      <c r="K60" s="187"/>
      <c r="L60" s="188" t="e">
        <f t="shared" ref="L60" si="23">$Q$43</f>
        <v>#DIV/0!</v>
      </c>
      <c r="M60" s="187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>
      <c r="A61" s="12"/>
      <c r="B61" s="12"/>
      <c r="C61" s="28"/>
      <c r="D61" s="168" t="s">
        <v>36</v>
      </c>
      <c r="E61" s="169"/>
      <c r="F61" s="169"/>
      <c r="G61" s="169"/>
      <c r="H61" s="169"/>
      <c r="I61" s="170"/>
      <c r="J61" s="186">
        <f t="shared" ref="J61" si="24">$P$42</f>
        <v>0</v>
      </c>
      <c r="K61" s="187"/>
      <c r="L61" s="188" t="e">
        <f t="shared" ref="L61" si="25">$P$43</f>
        <v>#DIV/0!</v>
      </c>
      <c r="M61" s="187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>
      <c r="A62" s="12"/>
      <c r="B62" s="12"/>
      <c r="C62" s="28"/>
      <c r="D62" s="168" t="s">
        <v>38</v>
      </c>
      <c r="E62" s="169"/>
      <c r="F62" s="169"/>
      <c r="G62" s="169"/>
      <c r="H62" s="169"/>
      <c r="I62" s="170"/>
      <c r="J62" s="186">
        <f t="shared" ref="J62" si="26">$O$42</f>
        <v>0</v>
      </c>
      <c r="K62" s="187"/>
      <c r="L62" s="188" t="e">
        <f t="shared" ref="L62" si="27">$O$43</f>
        <v>#DIV/0!</v>
      </c>
      <c r="M62" s="187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>
      <c r="A63" s="12"/>
      <c r="B63" s="12"/>
      <c r="C63" s="28"/>
      <c r="D63" s="168" t="s">
        <v>39</v>
      </c>
      <c r="E63" s="169"/>
      <c r="F63" s="169"/>
      <c r="G63" s="169"/>
      <c r="H63" s="169"/>
      <c r="I63" s="170"/>
      <c r="J63" s="186">
        <f t="shared" ref="J63" si="28">$N$42</f>
        <v>0</v>
      </c>
      <c r="K63" s="187"/>
      <c r="L63" s="188" t="e">
        <f t="shared" ref="L63" si="29">$N$43</f>
        <v>#DIV/0!</v>
      </c>
      <c r="M63" s="187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>
      <c r="A64" s="12"/>
      <c r="B64" s="12"/>
      <c r="C64" s="28"/>
      <c r="D64" s="168" t="s">
        <v>40</v>
      </c>
      <c r="E64" s="169"/>
      <c r="F64" s="169"/>
      <c r="G64" s="169"/>
      <c r="H64" s="169"/>
      <c r="I64" s="170"/>
      <c r="J64" s="186">
        <f t="shared" ref="J64" si="30">$M$42</f>
        <v>0</v>
      </c>
      <c r="K64" s="187"/>
      <c r="L64" s="188" t="e">
        <f t="shared" ref="L64" si="31">$M$43</f>
        <v>#DIV/0!</v>
      </c>
      <c r="M64" s="187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>
      <c r="A65" s="12"/>
      <c r="B65" s="12"/>
      <c r="C65" s="30">
        <v>8</v>
      </c>
      <c r="D65" s="197" t="s">
        <v>60</v>
      </c>
      <c r="E65" s="198"/>
      <c r="F65" s="198"/>
      <c r="G65" s="198"/>
      <c r="H65" s="198"/>
      <c r="I65" s="198"/>
      <c r="J65" s="198"/>
      <c r="K65" s="198"/>
      <c r="L65" s="198"/>
      <c r="M65" s="199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>
      <c r="A66" s="12"/>
      <c r="B66" s="12"/>
      <c r="C66" s="28"/>
      <c r="D66" s="168" t="s">
        <v>41</v>
      </c>
      <c r="E66" s="169"/>
      <c r="F66" s="169"/>
      <c r="G66" s="169"/>
      <c r="H66" s="169"/>
      <c r="I66" s="170"/>
      <c r="J66" s="186">
        <f>COUNTIF(Y8:Y40,"0")</f>
        <v>0</v>
      </c>
      <c r="K66" s="187"/>
      <c r="L66" s="188" t="e">
        <f>J66/$C$41</f>
        <v>#DIV/0!</v>
      </c>
      <c r="M66" s="189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>
      <c r="A67" s="12"/>
      <c r="B67" s="12"/>
      <c r="C67" s="28"/>
      <c r="D67" s="168" t="s">
        <v>42</v>
      </c>
      <c r="E67" s="169"/>
      <c r="F67" s="169"/>
      <c r="G67" s="169"/>
      <c r="H67" s="169"/>
      <c r="I67" s="170"/>
      <c r="J67" s="186">
        <f>(COUNTIF(Y8:Y40,"1")+COUNTIF(Y8:Y40,"2"))</f>
        <v>0</v>
      </c>
      <c r="K67" s="187"/>
      <c r="L67" s="188" t="e">
        <f t="shared" ref="L67:L69" si="32">J67/$C$41</f>
        <v>#DIV/0!</v>
      </c>
      <c r="M67" s="189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>
      <c r="A68" s="12"/>
      <c r="B68" s="12"/>
      <c r="C68" s="28"/>
      <c r="D68" s="168" t="s">
        <v>43</v>
      </c>
      <c r="E68" s="169"/>
      <c r="F68" s="169"/>
      <c r="G68" s="169"/>
      <c r="H68" s="169"/>
      <c r="I68" s="170"/>
      <c r="J68" s="186">
        <f>(COUNTIF(Y8:Y40,"3")+COUNTIF(Y8:Y40,"4")+COUNTIF(Y8:Y40,"5"))</f>
        <v>0</v>
      </c>
      <c r="K68" s="187"/>
      <c r="L68" s="188" t="e">
        <f t="shared" si="32"/>
        <v>#DIV/0!</v>
      </c>
      <c r="M68" s="189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>
      <c r="A69" s="12"/>
      <c r="B69" s="12"/>
      <c r="C69" s="28"/>
      <c r="D69" s="168" t="s">
        <v>44</v>
      </c>
      <c r="E69" s="169"/>
      <c r="F69" s="169"/>
      <c r="G69" s="169"/>
      <c r="H69" s="169"/>
      <c r="I69" s="170"/>
      <c r="J69" s="186">
        <f>H52-SUM(J66:K68)</f>
        <v>0</v>
      </c>
      <c r="K69" s="187"/>
      <c r="L69" s="188" t="e">
        <f t="shared" si="32"/>
        <v>#DIV/0!</v>
      </c>
      <c r="M69" s="189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>
      <c r="A70" s="12"/>
      <c r="B70" s="12"/>
      <c r="C70" s="30">
        <v>9</v>
      </c>
      <c r="D70" s="190" t="s">
        <v>55</v>
      </c>
      <c r="E70" s="191"/>
      <c r="F70" s="191"/>
      <c r="G70" s="191"/>
      <c r="H70" s="191"/>
      <c r="I70" s="191"/>
      <c r="J70" s="191"/>
      <c r="K70" s="191"/>
      <c r="L70" s="191"/>
      <c r="M70" s="19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>
      <c r="A71" s="12"/>
      <c r="B71" s="12"/>
      <c r="C71" s="28"/>
      <c r="D71" s="168" t="s">
        <v>56</v>
      </c>
      <c r="E71" s="169"/>
      <c r="F71" s="169"/>
      <c r="G71" s="169"/>
      <c r="H71" s="169"/>
      <c r="I71" s="170"/>
      <c r="J71" s="186">
        <f t="shared" ref="J71" si="33">$R$42</f>
        <v>0</v>
      </c>
      <c r="K71" s="187"/>
      <c r="L71" s="188" t="e">
        <f t="shared" ref="L71" si="34">$R$43</f>
        <v>#DIV/0!</v>
      </c>
      <c r="M71" s="187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>
      <c r="A72" s="12"/>
      <c r="B72" s="12"/>
      <c r="C72" s="28"/>
      <c r="D72" s="168" t="s">
        <v>57</v>
      </c>
      <c r="E72" s="169"/>
      <c r="F72" s="169"/>
      <c r="G72" s="169"/>
      <c r="H72" s="169"/>
      <c r="I72" s="170"/>
      <c r="J72" s="186">
        <f>SUM(S42:T42)</f>
        <v>0</v>
      </c>
      <c r="K72" s="187"/>
      <c r="L72" s="188" t="e">
        <f>J72/$C$41</f>
        <v>#DIV/0!</v>
      </c>
      <c r="M72" s="187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>
      <c r="A73" s="12"/>
      <c r="B73" s="12"/>
      <c r="C73" s="28"/>
      <c r="D73" s="168" t="s">
        <v>58</v>
      </c>
      <c r="E73" s="169"/>
      <c r="F73" s="169"/>
      <c r="G73" s="169"/>
      <c r="H73" s="169"/>
      <c r="I73" s="170"/>
      <c r="J73" s="186">
        <f t="shared" ref="J73" si="35">$U$42</f>
        <v>0</v>
      </c>
      <c r="K73" s="187"/>
      <c r="L73" s="188" t="e">
        <f t="shared" ref="L73" si="36">$U$43</f>
        <v>#DIV/0!</v>
      </c>
      <c r="M73" s="187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>
      <c r="A74" s="12"/>
      <c r="B74" s="12"/>
      <c r="C74" s="28"/>
      <c r="D74" s="168" t="s">
        <v>59</v>
      </c>
      <c r="E74" s="169"/>
      <c r="F74" s="169"/>
      <c r="G74" s="169"/>
      <c r="H74" s="169"/>
      <c r="I74" s="170"/>
      <c r="J74" s="186">
        <f t="shared" ref="J74" si="37">$V$42</f>
        <v>0</v>
      </c>
      <c r="K74" s="187"/>
      <c r="L74" s="188" t="e">
        <f t="shared" ref="L74" si="38">$V$43</f>
        <v>#DIV/0!</v>
      </c>
      <c r="M74" s="187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>
      <c r="A75" s="12"/>
      <c r="B75" s="12"/>
      <c r="C75" s="30">
        <v>10</v>
      </c>
      <c r="D75" s="190" t="s">
        <v>45</v>
      </c>
      <c r="E75" s="191"/>
      <c r="F75" s="191"/>
      <c r="G75" s="191"/>
      <c r="H75" s="191"/>
      <c r="I75" s="192"/>
      <c r="J75" s="188" t="e">
        <f>(COUNTIF(AA8:AA40,"3")+COUNTIF(AA8:AA40,"4")+COUNTIF(AA8:AA40,"5"))/C41</f>
        <v>#DIV/0!</v>
      </c>
      <c r="K75" s="193"/>
      <c r="L75" s="193"/>
      <c r="M75" s="189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>
      <c r="A76" s="12"/>
      <c r="B76" s="12"/>
      <c r="C76" s="194" t="s">
        <v>46</v>
      </c>
      <c r="D76" s="195"/>
      <c r="E76" s="195"/>
      <c r="F76" s="195"/>
      <c r="G76" s="195"/>
      <c r="H76" s="195"/>
      <c r="I76" s="196"/>
      <c r="J76" s="188" t="e">
        <f>(COUNTIF(AA8:AA40,"4")+COUNTIF(AA8:AA40,"5"))/C41</f>
        <v>#DIV/0!</v>
      </c>
      <c r="K76" s="193"/>
      <c r="L76" s="193"/>
      <c r="M76" s="189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>
      <c r="A77" s="12"/>
      <c r="B77" s="12"/>
      <c r="C77" s="177" t="s">
        <v>47</v>
      </c>
      <c r="D77" s="178"/>
      <c r="E77" s="178"/>
      <c r="F77" s="178"/>
      <c r="G77" s="178"/>
      <c r="H77" s="178"/>
      <c r="I77" s="179"/>
      <c r="J77" s="180" t="e">
        <f>(R49*100+T49*64+V49*36+X49*16)/C41</f>
        <v>#DIV/0!</v>
      </c>
      <c r="K77" s="181"/>
      <c r="L77" s="181"/>
      <c r="M77" s="18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9" customHeight="1">
      <c r="A78" s="12"/>
      <c r="B78" s="12"/>
      <c r="C78" s="243" t="s">
        <v>48</v>
      </c>
      <c r="D78" s="244"/>
      <c r="E78" s="244"/>
      <c r="F78" s="244"/>
      <c r="G78" s="244"/>
      <c r="H78" s="244"/>
      <c r="I78" s="245"/>
      <c r="J78" s="180" t="e">
        <f>Y41/C41</f>
        <v>#DIV/0!</v>
      </c>
      <c r="K78" s="181"/>
      <c r="L78" s="181"/>
      <c r="M78" s="18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</sheetData>
  <sheetProtection password="C7B7" sheet="1" objects="1" scenarios="1" pivotTables="0"/>
  <mergeCells count="108"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D52:G52"/>
    <mergeCell ref="H52:I52"/>
    <mergeCell ref="D50:G50"/>
    <mergeCell ref="H50:I50"/>
    <mergeCell ref="R50:S50"/>
    <mergeCell ref="T50:U50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H51:I51"/>
    <mergeCell ref="R51:S51"/>
    <mergeCell ref="T51:U51"/>
    <mergeCell ref="V51:W51"/>
    <mergeCell ref="A41:B41"/>
    <mergeCell ref="B1:Z1"/>
    <mergeCell ref="Y3:Y7"/>
    <mergeCell ref="Z3:Z7"/>
    <mergeCell ref="D45:X45"/>
    <mergeCell ref="D48:G48"/>
    <mergeCell ref="H48:I48"/>
    <mergeCell ref="A42:B42"/>
    <mergeCell ref="A43:B43"/>
    <mergeCell ref="AA3:AA7"/>
    <mergeCell ref="R48:U48"/>
    <mergeCell ref="V48:Y48"/>
    <mergeCell ref="X49:Y49"/>
    <mergeCell ref="X50:Y50"/>
    <mergeCell ref="X51:Y51"/>
    <mergeCell ref="X55:Y55"/>
    <mergeCell ref="V54:Y54"/>
    <mergeCell ref="X3:X7"/>
    <mergeCell ref="R54:S54"/>
    <mergeCell ref="T54:U54"/>
    <mergeCell ref="R55:S55"/>
    <mergeCell ref="T55:U55"/>
    <mergeCell ref="V55:W55"/>
  </mergeCells>
  <conditionalFormatting sqref="Z8:Z41">
    <cfRule type="cellIs" dxfId="560" priority="26" operator="equal">
      <formula>3</formula>
    </cfRule>
    <cfRule type="cellIs" dxfId="559" priority="27" operator="equal">
      <formula>4</formula>
    </cfRule>
    <cfRule type="cellIs" dxfId="558" priority="28" operator="equal">
      <formula>5</formula>
    </cfRule>
  </conditionalFormatting>
  <conditionalFormatting sqref="B28:B40">
    <cfRule type="cellIs" dxfId="557" priority="25" operator="equal">
      <formula>0</formula>
    </cfRule>
  </conditionalFormatting>
  <conditionalFormatting sqref="J60:M64">
    <cfRule type="cellIs" dxfId="556" priority="23" operator="equal">
      <formula>0</formula>
    </cfRule>
    <cfRule type="cellIs" dxfId="555" priority="24" operator="equal">
      <formula>0</formula>
    </cfRule>
  </conditionalFormatting>
  <conditionalFormatting sqref="K8:L40">
    <cfRule type="cellIs" dxfId="554" priority="22" operator="equal">
      <formula>"+"</formula>
    </cfRule>
  </conditionalFormatting>
  <conditionalFormatting sqref="D56:M74">
    <cfRule type="cellIs" dxfId="553" priority="21" operator="equal">
      <formula>0</formula>
    </cfRule>
  </conditionalFormatting>
  <conditionalFormatting sqref="C41:Y42">
    <cfRule type="cellIs" dxfId="552" priority="20" operator="equal">
      <formula>0</formula>
    </cfRule>
  </conditionalFormatting>
  <conditionalFormatting sqref="D43:X43">
    <cfRule type="containsErrors" dxfId="551" priority="19">
      <formula>ISERROR(D43)</formula>
    </cfRule>
  </conditionalFormatting>
  <conditionalFormatting sqref="R51:X51">
    <cfRule type="containsErrors" dxfId="550" priority="18">
      <formula>ISERROR(R51)</formula>
    </cfRule>
  </conditionalFormatting>
  <conditionalFormatting sqref="L56:M58">
    <cfRule type="containsErrors" dxfId="549" priority="17">
      <formula>ISERROR(L56)</formula>
    </cfRule>
  </conditionalFormatting>
  <conditionalFormatting sqref="L60:M64">
    <cfRule type="containsErrors" dxfId="548" priority="16">
      <formula>ISERROR(L60)</formula>
    </cfRule>
  </conditionalFormatting>
  <conditionalFormatting sqref="L66:M69">
    <cfRule type="containsErrors" dxfId="547" priority="15">
      <formula>ISERROR(L66)</formula>
    </cfRule>
  </conditionalFormatting>
  <conditionalFormatting sqref="L71:M74">
    <cfRule type="containsErrors" dxfId="546" priority="14">
      <formula>ISERROR(L71)</formula>
    </cfRule>
  </conditionalFormatting>
  <conditionalFormatting sqref="J75:M78">
    <cfRule type="containsErrors" dxfId="545" priority="13">
      <formula>ISERROR(J75)</formula>
    </cfRule>
  </conditionalFormatting>
  <conditionalFormatting sqref="B8:B27">
    <cfRule type="cellIs" dxfId="544" priority="12" operator="equal">
      <formula>0</formula>
    </cfRule>
  </conditionalFormatting>
  <conditionalFormatting sqref="Z8:Z40">
    <cfRule type="cellIs" dxfId="543" priority="2" operator="equal">
      <formula>"-"</formula>
    </cfRule>
    <cfRule type="cellIs" dxfId="542" priority="3" operator="equal">
      <formula>"+"</formula>
    </cfRule>
    <cfRule type="cellIs" dxfId="541" priority="4" operator="equal">
      <formula>"!"</formula>
    </cfRule>
    <cfRule type="cellIs" dxfId="540" priority="11" operator="equal">
      <formula>2</formula>
    </cfRule>
  </conditionalFormatting>
  <conditionalFormatting sqref="I8:L40">
    <cfRule type="cellIs" dxfId="539" priority="10" operator="equal">
      <formula>"+"</formula>
    </cfRule>
  </conditionalFormatting>
  <conditionalFormatting sqref="H8:H40">
    <cfRule type="cellIs" dxfId="538" priority="9" operator="equal">
      <formula>"+"</formula>
    </cfRule>
  </conditionalFormatting>
  <conditionalFormatting sqref="AA8:AA40">
    <cfRule type="cellIs" dxfId="537" priority="5" operator="equal">
      <formula>5</formula>
    </cfRule>
    <cfRule type="cellIs" dxfId="536" priority="6" operator="equal">
      <formula>4</formula>
    </cfRule>
    <cfRule type="cellIs" dxfId="535" priority="7" operator="equal">
      <formula>3</formula>
    </cfRule>
    <cfRule type="cellIs" dxfId="534" priority="8" operator="equal">
      <formula>2</formula>
    </cfRule>
  </conditionalFormatting>
  <conditionalFormatting sqref="H8:L40">
    <cfRule type="cellIs" dxfId="533" priority="1" operator="equal">
      <formula>"+"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7030A0"/>
  </sheetPr>
  <dimension ref="A1:N40"/>
  <sheetViews>
    <sheetView workbookViewId="0">
      <selection activeCell="O26" sqref="O26"/>
    </sheetView>
  </sheetViews>
  <sheetFormatPr defaultRowHeight="15"/>
  <cols>
    <col min="2" max="2" width="13.140625" customWidth="1"/>
    <col min="3" max="3" width="11.42578125" customWidth="1"/>
    <col min="4" max="5" width="12" customWidth="1"/>
    <col min="9" max="9" width="11.28515625" customWidth="1"/>
    <col min="10" max="10" width="12.5703125" customWidth="1"/>
    <col min="11" max="11" width="11.42578125" customWidth="1"/>
    <col min="12" max="12" width="11.85546875" customWidth="1"/>
    <col min="13" max="13" width="13" customWidth="1"/>
  </cols>
  <sheetData>
    <row r="1" spans="1:14" ht="79.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4" ht="27">
      <c r="A2" s="12"/>
      <c r="B2" s="12"/>
      <c r="C2" s="12"/>
      <c r="D2" s="12"/>
      <c r="E2" s="297">
        <f>'1 четверть'!$B$40</f>
        <v>0</v>
      </c>
      <c r="F2" s="297"/>
      <c r="G2" s="297"/>
      <c r="H2" s="297"/>
      <c r="I2" s="297"/>
      <c r="J2" s="297"/>
      <c r="K2" s="12"/>
      <c r="L2" s="12"/>
      <c r="M2" s="12"/>
      <c r="N2" s="12"/>
    </row>
    <row r="3" spans="1:14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4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4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четверть'!$Q$40</f>
        <v>0</v>
      </c>
      <c r="K6" s="33">
        <f>'2 четверть'!$Q$40</f>
        <v>0</v>
      </c>
      <c r="L6" s="33">
        <f>'3 четверть'!$Q$40</f>
        <v>0</v>
      </c>
      <c r="M6" s="33">
        <f>'конец года'!$Q$40</f>
        <v>0</v>
      </c>
      <c r="N6" s="12"/>
    </row>
    <row r="7" spans="1:14" ht="18.75">
      <c r="A7" s="34" t="s">
        <v>78</v>
      </c>
      <c r="B7" s="35" t="str">
        <f>'1'!B7</f>
        <v xml:space="preserve"> 5-20</v>
      </c>
      <c r="C7" s="131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четверть'!$P$40</f>
        <v>0</v>
      </c>
      <c r="K7" s="29">
        <f>'2 четверть'!$P$40</f>
        <v>0</v>
      </c>
      <c r="L7" s="29">
        <f>'3 четверть'!$P$40</f>
        <v>0</v>
      </c>
      <c r="M7" s="29">
        <f>'конец года'!$P$40</f>
        <v>0</v>
      </c>
      <c r="N7" s="12"/>
    </row>
    <row r="8" spans="1:14" ht="18.75">
      <c r="A8" s="34" t="s">
        <v>90</v>
      </c>
      <c r="B8" s="118">
        <f>'1 четверть'!$C$40</f>
        <v>0</v>
      </c>
      <c r="C8" s="132">
        <f>'2 четверть'!$C$40</f>
        <v>0</v>
      </c>
      <c r="D8" s="119">
        <f>'3 четверть'!$C$40</f>
        <v>0</v>
      </c>
      <c r="E8" s="123">
        <f>'конец года'!$C$40</f>
        <v>0</v>
      </c>
      <c r="F8" s="12"/>
      <c r="G8" s="12"/>
      <c r="H8" s="278" t="s">
        <v>38</v>
      </c>
      <c r="I8" s="278"/>
      <c r="J8" s="29">
        <f>'1 четверть'!$O$40</f>
        <v>0</v>
      </c>
      <c r="K8" s="29">
        <f>'2 четверть'!$O$40</f>
        <v>0</v>
      </c>
      <c r="L8" s="29">
        <f>'3 четверть'!$O$40</f>
        <v>0</v>
      </c>
      <c r="M8" s="29">
        <f>'конец года'!$O$40</f>
        <v>0</v>
      </c>
      <c r="N8" s="12"/>
    </row>
    <row r="9" spans="1:14" ht="18.75">
      <c r="A9" s="36" t="s">
        <v>92</v>
      </c>
      <c r="B9" s="136" t="str">
        <f>'1 четверть'!$Z$40</f>
        <v/>
      </c>
      <c r="C9" s="137" t="str">
        <f>'2 четверть'!$Z$40</f>
        <v/>
      </c>
      <c r="D9" s="136" t="str">
        <f>'3 четверть'!$Z$40</f>
        <v/>
      </c>
      <c r="E9" s="137" t="str">
        <f>'конец года'!$Z$40</f>
        <v/>
      </c>
      <c r="F9" s="12"/>
      <c r="G9" s="12"/>
      <c r="H9" s="278" t="s">
        <v>39</v>
      </c>
      <c r="I9" s="278"/>
      <c r="J9" s="29">
        <f>'1 четверть'!$N$40</f>
        <v>0</v>
      </c>
      <c r="K9" s="29">
        <f>'2 четверть'!$N$40</f>
        <v>0</v>
      </c>
      <c r="L9" s="29">
        <f>'3 четверть'!$N$40</f>
        <v>0</v>
      </c>
      <c r="M9" s="29">
        <f>'конец года'!$N$40</f>
        <v>0</v>
      </c>
      <c r="N9" s="12"/>
    </row>
    <row r="10" spans="1:14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четверть'!$M$40</f>
        <v>0</v>
      </c>
      <c r="K10" s="29">
        <f>'2 четверть'!$M$40</f>
        <v>0</v>
      </c>
      <c r="L10" s="29">
        <f>'3 четверть'!$M$40</f>
        <v>0</v>
      </c>
      <c r="M10" s="29">
        <f>'конец года'!$M$40</f>
        <v>0</v>
      </c>
      <c r="N10" s="12"/>
    </row>
    <row r="11" spans="1:14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>
      <c r="A12" s="12"/>
      <c r="B12" s="12"/>
      <c r="C12" s="12"/>
      <c r="D12" s="12"/>
      <c r="E12" s="12"/>
      <c r="F12" s="12"/>
      <c r="G12" s="12"/>
      <c r="H12" s="37" t="s">
        <v>77</v>
      </c>
      <c r="I12" s="37"/>
      <c r="J12" s="37"/>
      <c r="K12" s="12"/>
      <c r="L12" s="12"/>
      <c r="M12" s="12"/>
      <c r="N12" s="12"/>
    </row>
    <row r="13" spans="1:14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4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четверть'!$Y$40</f>
        <v/>
      </c>
      <c r="K15" s="24" t="str">
        <f>'2 четверть'!$Y$40</f>
        <v/>
      </c>
      <c r="L15" s="24" t="str">
        <f>'3 четверть'!$Y$40</f>
        <v/>
      </c>
      <c r="M15" s="24" t="str">
        <f>'конец года'!$Y$40</f>
        <v/>
      </c>
      <c r="N15" s="12"/>
    </row>
    <row r="16" spans="1:14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37" t="s">
        <v>83</v>
      </c>
      <c r="I17" s="39"/>
      <c r="J17" s="39"/>
      <c r="K17" s="39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0">
        <f>'1 четверть'!$R$40</f>
        <v>0</v>
      </c>
      <c r="K20" s="40">
        <f>'2 четверть'!$R$40</f>
        <v>0</v>
      </c>
      <c r="L20" s="40">
        <f>'3 четверть'!$R$40</f>
        <v>0</v>
      </c>
      <c r="M20" s="40">
        <f>'конец года'!$R$40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четверть'!$S$40</f>
        <v>0</v>
      </c>
      <c r="K21" s="24">
        <f>'2 четверть'!$S$40</f>
        <v>0</v>
      </c>
      <c r="L21" s="24">
        <f>'3 четверть'!$S$40</f>
        <v>0</v>
      </c>
      <c r="M21" s="130">
        <f>'конец года'!$S$40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четверть'!$T$40</f>
        <v>0</v>
      </c>
      <c r="K22" s="24">
        <f>'2 четверть'!$T$40</f>
        <v>0</v>
      </c>
      <c r="L22" s="118">
        <f>'3 четверть'!$T$40</f>
        <v>0</v>
      </c>
      <c r="M22" s="120">
        <f>'конец года'!$T$40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четверть'!$U$40</f>
        <v>0</v>
      </c>
      <c r="K23" s="24">
        <f>'2 четверть'!$U$40</f>
        <v>0</v>
      </c>
      <c r="L23" s="24">
        <f>'3 четверть'!$U$40</f>
        <v>0</v>
      </c>
      <c r="M23" s="122">
        <f>'конец года'!$U$40</f>
        <v>0</v>
      </c>
      <c r="N23" s="12"/>
    </row>
    <row r="24" spans="1:14" ht="18.75">
      <c r="A24" s="287" t="str">
        <f>IF(E9="","","По итогам проверки техники чтения ученик с нормой")</f>
        <v/>
      </c>
      <c r="B24" s="287"/>
      <c r="C24" s="287"/>
      <c r="D24" s="287"/>
      <c r="E24" s="287"/>
      <c r="F24" s="287"/>
      <c r="G24" s="12"/>
      <c r="H24" s="278" t="s">
        <v>59</v>
      </c>
      <c r="I24" s="278"/>
      <c r="J24" s="24">
        <f>'1 четверть'!$V$40</f>
        <v>0</v>
      </c>
      <c r="K24" s="24">
        <f>'2 четверть'!$V$40</f>
        <v>0</v>
      </c>
      <c r="L24" s="24">
        <f>'3 четверть'!$V$40</f>
        <v>0</v>
      </c>
      <c r="M24" s="24">
        <f>'конец года'!$V$40</f>
        <v>0</v>
      </c>
      <c r="N24" s="12"/>
    </row>
    <row r="25" spans="1:14" ht="18.75">
      <c r="A25" s="141"/>
      <c r="B25" s="287" t="b">
        <f>IF(E9="+","справился на базовом уровне.",IF(E9="!","справился на повышенном уровне.",IF(E9="-","не справился.")))</f>
        <v>0</v>
      </c>
      <c r="C25" s="287"/>
      <c r="D25" s="287"/>
      <c r="E25" s="287"/>
      <c r="F25" s="141"/>
      <c r="G25" s="12"/>
      <c r="H25" s="45"/>
      <c r="I25" s="45"/>
      <c r="J25" s="46"/>
      <c r="K25" s="46"/>
      <c r="L25" s="46"/>
      <c r="M25" s="46"/>
      <c r="N25" s="12"/>
    </row>
    <row r="26" spans="1:14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>
      <c r="A27" s="286" t="str">
        <f>IF(E9="!",Лист7!B53,IF(B25="справился на базовом уровне.",Лист7!B46,IF(B25="не справился.",Лист7!B50,"")))</f>
        <v/>
      </c>
      <c r="B27" s="286"/>
      <c r="C27" s="286"/>
      <c r="D27" s="286"/>
      <c r="E27" s="286"/>
      <c r="F27" s="286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/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5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customHeight="1">
      <c r="A36" s="12"/>
      <c r="B36" s="143"/>
      <c r="C36" s="143"/>
      <c r="D36" s="143"/>
      <c r="E36" s="143"/>
      <c r="F36" s="143"/>
      <c r="G36" s="12"/>
      <c r="H36" s="12"/>
      <c r="I36" s="12"/>
      <c r="J36" s="12"/>
      <c r="K36" s="12"/>
      <c r="L36" s="12"/>
      <c r="M36" s="12"/>
      <c r="N36" s="12"/>
    </row>
    <row r="37" spans="1:14" ht="15" customHeight="1">
      <c r="A37" s="12"/>
      <c r="B37" s="143"/>
      <c r="C37" s="143"/>
      <c r="D37" s="143"/>
      <c r="E37" s="143"/>
      <c r="F37" s="143"/>
      <c r="G37" s="12"/>
      <c r="H37" s="12"/>
      <c r="I37" s="12"/>
      <c r="J37" s="12"/>
      <c r="K37" s="12"/>
      <c r="L37" s="12"/>
      <c r="M37" s="12"/>
      <c r="N37" s="12"/>
    </row>
    <row r="38" spans="1:14" ht="15" customHeight="1">
      <c r="A38" s="12"/>
      <c r="B38" s="143"/>
      <c r="C38" s="143"/>
      <c r="D38" s="143"/>
      <c r="E38" s="143"/>
      <c r="F38" s="143"/>
      <c r="G38" s="12"/>
      <c r="H38" s="12"/>
      <c r="I38" s="12"/>
      <c r="J38" s="12"/>
      <c r="K38" s="12"/>
      <c r="L38" s="12"/>
      <c r="M38" s="12"/>
      <c r="N38" s="12"/>
    </row>
    <row r="39" spans="1:14" ht="15" customHeight="1">
      <c r="A39" s="12"/>
      <c r="B39" s="143"/>
      <c r="C39" s="143"/>
      <c r="D39" s="143"/>
      <c r="E39" s="143"/>
      <c r="F39" s="143"/>
      <c r="G39" s="12"/>
      <c r="H39" s="12"/>
      <c r="I39" s="12"/>
      <c r="J39" s="12"/>
      <c r="K39" s="12"/>
      <c r="L39" s="12"/>
      <c r="M39" s="12"/>
      <c r="N39" s="12"/>
    </row>
    <row r="40" spans="1:14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7B7" sheet="1" objects="1" scenarios="1" pivotTables="0"/>
  <protectedRanges>
    <protectedRange sqref="H6:M10" name="Диапазон5_1_1_1_1_1_1_1"/>
    <protectedRange sqref="H21:M25" name="Диапазон5_3_1"/>
  </protectedRanges>
  <mergeCells count="18">
    <mergeCell ref="H21:I21"/>
    <mergeCell ref="H22:I22"/>
    <mergeCell ref="A24:F24"/>
    <mergeCell ref="A27:F35"/>
    <mergeCell ref="B4:F4"/>
    <mergeCell ref="H23:I23"/>
    <mergeCell ref="H24:I24"/>
    <mergeCell ref="H9:I9"/>
    <mergeCell ref="H10:I10"/>
    <mergeCell ref="H15:I15"/>
    <mergeCell ref="H20:I20"/>
    <mergeCell ref="B25:E25"/>
    <mergeCell ref="B1:M1"/>
    <mergeCell ref="E2:J2"/>
    <mergeCell ref="H8:I8"/>
    <mergeCell ref="H4:K4"/>
    <mergeCell ref="H6:I6"/>
    <mergeCell ref="H7:I7"/>
  </mergeCells>
  <conditionalFormatting sqref="B9:E9">
    <cfRule type="cellIs" dxfId="42" priority="7" operator="equal">
      <formula>"-"</formula>
    </cfRule>
    <cfRule type="cellIs" dxfId="41" priority="8" operator="equal">
      <formula>"+"</formula>
    </cfRule>
    <cfRule type="cellIs" dxfId="40" priority="9" operator="equal">
      <formula>"!"</formula>
    </cfRule>
    <cfRule type="cellIs" dxfId="39" priority="16" operator="equal">
      <formula>2</formula>
    </cfRule>
    <cfRule type="cellIs" dxfId="38" priority="17" operator="equal">
      <formula>3</formula>
    </cfRule>
    <cfRule type="cellIs" dxfId="37" priority="18" operator="equal">
      <formula>4</formula>
    </cfRule>
    <cfRule type="cellIs" dxfId="36" priority="19" operator="equal">
      <formula>5</formula>
    </cfRule>
  </conditionalFormatting>
  <conditionalFormatting sqref="J6:M10 J20:M25">
    <cfRule type="cellIs" dxfId="35" priority="15" operator="equal">
      <formula>0</formula>
    </cfRule>
  </conditionalFormatting>
  <conditionalFormatting sqref="J15:M15">
    <cfRule type="cellIs" dxfId="34" priority="6" operator="equal">
      <formula>0</formula>
    </cfRule>
  </conditionalFormatting>
  <conditionalFormatting sqref="B25">
    <cfRule type="cellIs" dxfId="33" priority="3" operator="equal">
      <formula>"не справился."</formula>
    </cfRule>
    <cfRule type="cellIs" dxfId="32" priority="4" operator="equal">
      <formula>"справился."</formula>
    </cfRule>
    <cfRule type="containsText" dxfId="31" priority="5" operator="containsText" text="ложь">
      <formula>NOT(ISERROR(SEARCH("ложь",B25)))</formula>
    </cfRule>
  </conditionalFormatting>
  <conditionalFormatting sqref="B25:E25">
    <cfRule type="containsText" dxfId="30" priority="2" operator="containsText" text="справился на повышенном уровне.">
      <formula>NOT(ISERROR(SEARCH("справился на повышенном уровне.",B25)))</formula>
    </cfRule>
    <cfRule type="containsText" dxfId="29" priority="1" operator="containsText" text="справился на базовом уровне.">
      <formula>NOT(ISERROR(SEARCH("справился на базовом уровне.",B25)))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B1:AA35"/>
  <sheetViews>
    <sheetView topLeftCell="A4" workbookViewId="0">
      <selection activeCell="AD9" sqref="AD9"/>
    </sheetView>
  </sheetViews>
  <sheetFormatPr defaultRowHeight="15"/>
  <cols>
    <col min="2" max="2" width="4.85546875" customWidth="1"/>
    <col min="3" max="3" width="7.7109375" customWidth="1"/>
    <col min="4" max="4" width="6.7109375" customWidth="1"/>
    <col min="5" max="5" width="5.85546875" customWidth="1"/>
    <col min="6" max="6" width="5" customWidth="1"/>
    <col min="7" max="7" width="5.42578125" customWidth="1"/>
    <col min="8" max="8" width="5.140625" customWidth="1"/>
    <col min="9" max="9" width="5.85546875" customWidth="1"/>
    <col min="10" max="11" width="5.140625" customWidth="1"/>
    <col min="12" max="13" width="5" customWidth="1"/>
    <col min="14" max="14" width="4.85546875" customWidth="1"/>
    <col min="15" max="15" width="4.5703125" customWidth="1"/>
    <col min="16" max="16" width="4.42578125" customWidth="1"/>
    <col min="17" max="17" width="4.140625" customWidth="1"/>
    <col min="18" max="18" width="5.28515625" customWidth="1"/>
    <col min="19" max="19" width="5.5703125" customWidth="1"/>
    <col min="20" max="20" width="4.7109375" customWidth="1"/>
    <col min="21" max="22" width="5" customWidth="1"/>
    <col min="23" max="23" width="5.5703125" customWidth="1"/>
    <col min="24" max="24" width="6.42578125" customWidth="1"/>
    <col min="25" max="25" width="5.7109375" customWidth="1"/>
    <col min="26" max="26" width="6.140625" customWidth="1"/>
    <col min="27" max="27" width="7.140625" customWidth="1"/>
  </cols>
  <sheetData>
    <row r="1" spans="2:27" ht="87" customHeight="1">
      <c r="C1" s="19"/>
      <c r="E1" s="111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111"/>
      <c r="AA1" s="111"/>
    </row>
    <row r="2" spans="2:27" ht="27" customHeight="1">
      <c r="B2" s="301" t="s">
        <v>147</v>
      </c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</row>
    <row r="3" spans="2:27" ht="222.75" customHeight="1"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  <c r="AA3" s="301"/>
    </row>
    <row r="4" spans="2:27" ht="43.5" customHeight="1"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</row>
    <row r="5" spans="2:27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2:27">
      <c r="B6" s="254" t="s">
        <v>22</v>
      </c>
      <c r="C6" s="255" t="s">
        <v>0</v>
      </c>
      <c r="D6" s="254" t="s">
        <v>23</v>
      </c>
      <c r="E6" s="254"/>
      <c r="F6" s="254"/>
      <c r="G6" s="254"/>
      <c r="H6" s="254"/>
      <c r="I6" s="254"/>
      <c r="J6" s="254"/>
      <c r="K6" s="254"/>
      <c r="L6" s="254"/>
      <c r="M6" s="254"/>
      <c r="N6" s="254" t="s">
        <v>24</v>
      </c>
      <c r="O6" s="254"/>
      <c r="P6" s="254"/>
      <c r="Q6" s="254"/>
      <c r="R6" s="254"/>
      <c r="S6" s="254" t="s">
        <v>25</v>
      </c>
      <c r="T6" s="254"/>
      <c r="U6" s="254"/>
      <c r="V6" s="254"/>
      <c r="W6" s="254"/>
      <c r="X6" s="226" t="s">
        <v>1</v>
      </c>
      <c r="Y6" s="227" t="s">
        <v>2</v>
      </c>
      <c r="Z6" s="228" t="s">
        <v>54</v>
      </c>
      <c r="AA6" s="228" t="s">
        <v>53</v>
      </c>
    </row>
    <row r="7" spans="2:27">
      <c r="B7" s="254"/>
      <c r="C7" s="255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26"/>
      <c r="Y7" s="227"/>
      <c r="Z7" s="228"/>
      <c r="AA7" s="228"/>
    </row>
    <row r="8" spans="2:27">
      <c r="B8" s="254"/>
      <c r="C8" s="255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26"/>
      <c r="Y8" s="227"/>
      <c r="Z8" s="228"/>
      <c r="AA8" s="228"/>
    </row>
    <row r="9" spans="2:27">
      <c r="B9" s="254"/>
      <c r="C9" s="255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26"/>
      <c r="Y9" s="227"/>
      <c r="Z9" s="228"/>
      <c r="AA9" s="228"/>
    </row>
    <row r="10" spans="2:27" ht="50.25">
      <c r="B10" s="254"/>
      <c r="C10" s="255"/>
      <c r="D10" s="72" t="s">
        <v>3</v>
      </c>
      <c r="E10" s="73" t="s">
        <v>4</v>
      </c>
      <c r="F10" s="74" t="s">
        <v>103</v>
      </c>
      <c r="G10" s="73" t="s">
        <v>5</v>
      </c>
      <c r="H10" s="73" t="s">
        <v>6</v>
      </c>
      <c r="I10" s="73" t="s">
        <v>7</v>
      </c>
      <c r="J10" s="73" t="s">
        <v>8</v>
      </c>
      <c r="K10" s="73" t="s">
        <v>9</v>
      </c>
      <c r="L10" s="73" t="s">
        <v>10</v>
      </c>
      <c r="M10" s="73" t="s">
        <v>11</v>
      </c>
      <c r="N10" s="73" t="s">
        <v>12</v>
      </c>
      <c r="O10" s="73" t="s">
        <v>13</v>
      </c>
      <c r="P10" s="73" t="s">
        <v>14</v>
      </c>
      <c r="Q10" s="73" t="s">
        <v>15</v>
      </c>
      <c r="R10" s="73" t="s">
        <v>16</v>
      </c>
      <c r="S10" s="73" t="s">
        <v>17</v>
      </c>
      <c r="T10" s="73" t="s">
        <v>18</v>
      </c>
      <c r="U10" s="73" t="s">
        <v>19</v>
      </c>
      <c r="V10" s="73" t="s">
        <v>20</v>
      </c>
      <c r="W10" s="73" t="s">
        <v>21</v>
      </c>
      <c r="X10" s="226"/>
      <c r="Y10" s="227"/>
      <c r="Z10" s="228"/>
      <c r="AA10" s="228"/>
    </row>
    <row r="11" spans="2:27" ht="18.75">
      <c r="B11" s="68">
        <v>1</v>
      </c>
      <c r="C11" s="69"/>
      <c r="D11" s="59">
        <v>23</v>
      </c>
      <c r="E11" s="60" t="str">
        <f>IF(D11="","",IF(D11="н","",IF(D11&lt;10,"+","")))</f>
        <v/>
      </c>
      <c r="F11" s="60" t="str">
        <f>IF(E11="","",IF(E11="н","",IF(E11&lt;20,"+","")))</f>
        <v/>
      </c>
      <c r="G11" s="60" t="str">
        <f>IF(D11="","",IF(D11="н","",IF(AND(D11&gt;=21,D11&lt;=40),"+","")))</f>
        <v>+</v>
      </c>
      <c r="H11" s="60" t="str">
        <f>IF(AND(D11&gt;=41,D11&lt;=50),"+","")</f>
        <v/>
      </c>
      <c r="I11" s="60" t="str">
        <f>IF(AND(D11&gt;=51,D11&lt;=60),"+","")</f>
        <v/>
      </c>
      <c r="J11" s="60" t="str">
        <f>IF(AND(D11&gt;=61,D11&lt;=70),"+","")</f>
        <v/>
      </c>
      <c r="K11" s="60" t="str">
        <f>IF(AND(D11&gt;=71,D11&lt;=80),"+","")</f>
        <v/>
      </c>
      <c r="L11" s="60" t="str">
        <f>IF(AND(D11&gt;=81,D11&lt;=90),"+","")</f>
        <v/>
      </c>
      <c r="M11" s="60" t="str">
        <f>IF(D11="н","",IF(D11="","",IF(D11&gt;90,"+","")))</f>
        <v/>
      </c>
      <c r="N11" s="82"/>
      <c r="O11" s="82"/>
      <c r="P11" s="83"/>
      <c r="Q11" s="82" t="s">
        <v>107</v>
      </c>
      <c r="R11" s="82"/>
      <c r="S11" s="61"/>
      <c r="T11" s="61">
        <v>2</v>
      </c>
      <c r="U11" s="61"/>
      <c r="V11" s="61">
        <v>1</v>
      </c>
      <c r="W11" s="61"/>
      <c r="X11" s="61"/>
      <c r="Y11" s="61" t="s">
        <v>107</v>
      </c>
      <c r="Z11" s="84">
        <f>IF(D11="н","",IF(D11="","",SUM(S11:W11)))</f>
        <v>3</v>
      </c>
      <c r="AA11" s="53" t="str">
        <f>IF(D11="н","",IF(D11="","",IF(D11&gt;40,5,IF(AND(D11&gt;=25,D11&lt;=40),4,IF(AND(D11&lt;=25),"-")))))</f>
        <v>-</v>
      </c>
    </row>
    <row r="12" spans="2:27" ht="18.75">
      <c r="B12" s="70">
        <v>2</v>
      </c>
      <c r="C12" s="69"/>
      <c r="D12" s="59">
        <v>15</v>
      </c>
      <c r="E12" s="60" t="str">
        <f t="shared" ref="E12:E15" si="0">IF(D12="","",IF(D12="н","",IF(D12&lt;10,"+","")))</f>
        <v/>
      </c>
      <c r="F12" s="60" t="str">
        <f t="shared" ref="F12:F15" si="1">IF(E12="","",IF(E12="н","",IF(E12&lt;20,"+","")))</f>
        <v/>
      </c>
      <c r="G12" s="60" t="str">
        <f t="shared" ref="G12:G15" si="2">IF(D12="","",IF(D12="н","",IF(AND(D12&gt;=21,D12&lt;=40),"+","")))</f>
        <v/>
      </c>
      <c r="H12" s="60" t="str">
        <f t="shared" ref="H12:H15" si="3">IF(AND(D12&gt;=41,D12&lt;=50),"+","")</f>
        <v/>
      </c>
      <c r="I12" s="60" t="str">
        <f t="shared" ref="I12:I15" si="4">IF(AND(D12&gt;=51,D12&lt;=60),"+","")</f>
        <v/>
      </c>
      <c r="J12" s="60" t="str">
        <f t="shared" ref="J12:J15" si="5">IF(AND(D12&gt;=61,D12&lt;=70),"+","")</f>
        <v/>
      </c>
      <c r="K12" s="60" t="str">
        <f t="shared" ref="K12:K15" si="6">IF(AND(D12&gt;=71,D12&lt;=80),"+","")</f>
        <v/>
      </c>
      <c r="L12" s="60" t="str">
        <f t="shared" ref="L12:L15" si="7">IF(AND(D12&gt;=81,D12&lt;=90),"+","")</f>
        <v/>
      </c>
      <c r="M12" s="60" t="str">
        <f t="shared" ref="M12:M15" si="8">IF(D12="н","",IF(D12="","",IF(D12&gt;90,"+","")))</f>
        <v/>
      </c>
      <c r="N12" s="82"/>
      <c r="O12" s="82"/>
      <c r="P12" s="82"/>
      <c r="Q12" s="82"/>
      <c r="R12" s="83" t="s">
        <v>107</v>
      </c>
      <c r="S12" s="61"/>
      <c r="T12" s="61"/>
      <c r="U12" s="61">
        <v>1</v>
      </c>
      <c r="V12" s="61"/>
      <c r="W12" s="61"/>
      <c r="X12" s="61" t="s">
        <v>107</v>
      </c>
      <c r="Y12" s="61"/>
      <c r="Z12" s="84">
        <f t="shared" ref="Z12:Z15" si="9">IF(D12="н","",IF(D12="","",SUM(S12:W12)))</f>
        <v>1</v>
      </c>
      <c r="AA12" s="140" t="str">
        <f t="shared" ref="AA12:AA15" si="10">IF(D12="н","",IF(D12="","",IF(D12&gt;40,5,IF(AND(D12&gt;=25,D12&lt;=40),4,IF(AND(D12&lt;=25),"-")))))</f>
        <v>-</v>
      </c>
    </row>
    <row r="13" spans="2:27" ht="18.75">
      <c r="B13" s="70">
        <v>3</v>
      </c>
      <c r="C13" s="69"/>
      <c r="D13" s="59">
        <v>40</v>
      </c>
      <c r="E13" s="60" t="str">
        <f t="shared" si="0"/>
        <v/>
      </c>
      <c r="F13" s="60" t="str">
        <f t="shared" si="1"/>
        <v/>
      </c>
      <c r="G13" s="60" t="str">
        <f t="shared" si="2"/>
        <v>+</v>
      </c>
      <c r="H13" s="60" t="str">
        <f t="shared" si="3"/>
        <v/>
      </c>
      <c r="I13" s="60" t="str">
        <f t="shared" si="4"/>
        <v/>
      </c>
      <c r="J13" s="60" t="str">
        <f t="shared" si="5"/>
        <v/>
      </c>
      <c r="K13" s="60" t="str">
        <f t="shared" si="6"/>
        <v/>
      </c>
      <c r="L13" s="60" t="str">
        <f t="shared" si="7"/>
        <v/>
      </c>
      <c r="M13" s="60" t="str">
        <f t="shared" si="8"/>
        <v/>
      </c>
      <c r="N13" s="82"/>
      <c r="O13" s="82"/>
      <c r="P13" s="83"/>
      <c r="Q13" s="82"/>
      <c r="R13" s="82" t="s">
        <v>107</v>
      </c>
      <c r="S13" s="61"/>
      <c r="T13" s="61"/>
      <c r="U13" s="61"/>
      <c r="V13" s="61"/>
      <c r="W13" s="61"/>
      <c r="X13" s="61"/>
      <c r="Y13" s="61"/>
      <c r="Z13" s="84">
        <f t="shared" si="9"/>
        <v>0</v>
      </c>
      <c r="AA13" s="140">
        <f t="shared" si="10"/>
        <v>4</v>
      </c>
    </row>
    <row r="14" spans="2:27" ht="18.75">
      <c r="B14" s="70">
        <v>4</v>
      </c>
      <c r="C14" s="69"/>
      <c r="D14" s="59">
        <v>41</v>
      </c>
      <c r="E14" s="60" t="str">
        <f t="shared" si="0"/>
        <v/>
      </c>
      <c r="F14" s="60" t="str">
        <f t="shared" si="1"/>
        <v/>
      </c>
      <c r="G14" s="60" t="str">
        <f t="shared" si="2"/>
        <v/>
      </c>
      <c r="H14" s="60" t="str">
        <f t="shared" si="3"/>
        <v>+</v>
      </c>
      <c r="I14" s="60" t="str">
        <f t="shared" si="4"/>
        <v/>
      </c>
      <c r="J14" s="60" t="str">
        <f t="shared" si="5"/>
        <v/>
      </c>
      <c r="K14" s="60" t="str">
        <f t="shared" si="6"/>
        <v/>
      </c>
      <c r="L14" s="60" t="str">
        <f t="shared" si="7"/>
        <v/>
      </c>
      <c r="M14" s="60" t="str">
        <f t="shared" si="8"/>
        <v/>
      </c>
      <c r="N14" s="82"/>
      <c r="O14" s="82"/>
      <c r="P14" s="82"/>
      <c r="Q14" s="82"/>
      <c r="R14" s="83"/>
      <c r="S14" s="61"/>
      <c r="T14" s="61"/>
      <c r="U14" s="61"/>
      <c r="V14" s="61"/>
      <c r="W14" s="61"/>
      <c r="X14" s="61"/>
      <c r="Y14" s="61"/>
      <c r="Z14" s="84">
        <f t="shared" si="9"/>
        <v>0</v>
      </c>
      <c r="AA14" s="140">
        <f t="shared" si="10"/>
        <v>5</v>
      </c>
    </row>
    <row r="15" spans="2:27" ht="18.75">
      <c r="B15" s="70">
        <v>5</v>
      </c>
      <c r="C15" s="69"/>
      <c r="D15" s="59" t="s">
        <v>106</v>
      </c>
      <c r="E15" s="60" t="str">
        <f t="shared" si="0"/>
        <v/>
      </c>
      <c r="F15" s="60" t="str">
        <f t="shared" si="1"/>
        <v/>
      </c>
      <c r="G15" s="60" t="str">
        <f t="shared" si="2"/>
        <v/>
      </c>
      <c r="H15" s="60" t="str">
        <f t="shared" si="3"/>
        <v/>
      </c>
      <c r="I15" s="60" t="str">
        <f t="shared" si="4"/>
        <v/>
      </c>
      <c r="J15" s="60" t="str">
        <f t="shared" si="5"/>
        <v/>
      </c>
      <c r="K15" s="60" t="str">
        <f t="shared" si="6"/>
        <v/>
      </c>
      <c r="L15" s="60" t="str">
        <f t="shared" si="7"/>
        <v/>
      </c>
      <c r="M15" s="60" t="str">
        <f t="shared" si="8"/>
        <v/>
      </c>
      <c r="N15" s="82"/>
      <c r="O15" s="82"/>
      <c r="P15" s="82"/>
      <c r="Q15" s="82"/>
      <c r="R15" s="83"/>
      <c r="S15" s="61"/>
      <c r="T15" s="61"/>
      <c r="U15" s="61"/>
      <c r="V15" s="61"/>
      <c r="W15" s="61"/>
      <c r="X15" s="61"/>
      <c r="Y15" s="61"/>
      <c r="Z15" s="84" t="str">
        <f t="shared" si="9"/>
        <v/>
      </c>
      <c r="AA15" s="140" t="str">
        <f t="shared" si="10"/>
        <v/>
      </c>
    </row>
    <row r="16" spans="2:27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2:25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2:25">
      <c r="B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2:25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</row>
    <row r="20" spans="2:25"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</row>
    <row r="21" spans="2:2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</row>
    <row r="22" spans="2:25">
      <c r="B22" s="19"/>
      <c r="C22" s="19"/>
      <c r="D22" s="19"/>
      <c r="E22" s="19"/>
      <c r="F22" s="19" t="s">
        <v>108</v>
      </c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2:25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Y23" t="s">
        <v>108</v>
      </c>
    </row>
    <row r="24" spans="2:25"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2:25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</row>
    <row r="26" spans="2:25"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</row>
    <row r="27" spans="2:25">
      <c r="B27" s="19"/>
      <c r="C27" s="299" t="s">
        <v>109</v>
      </c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</row>
    <row r="28" spans="2:25">
      <c r="B28" s="19"/>
      <c r="C28" s="299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</row>
    <row r="29" spans="2:25"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spans="2:25"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  <row r="31" spans="2:25"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</row>
    <row r="32" spans="2:25" ht="18.75">
      <c r="B32" s="19"/>
      <c r="C32" s="19"/>
      <c r="D32" s="11">
        <v>1</v>
      </c>
      <c r="E32" s="208" t="s">
        <v>27</v>
      </c>
      <c r="F32" s="209"/>
      <c r="G32" s="209"/>
      <c r="H32" s="210"/>
      <c r="I32" s="205"/>
      <c r="J32" s="206"/>
      <c r="K32" s="19"/>
      <c r="L32" s="19"/>
      <c r="M32" s="19"/>
      <c r="N32" s="19"/>
      <c r="O32" s="19"/>
      <c r="P32" s="19"/>
      <c r="Q32" s="19"/>
      <c r="R32" s="19"/>
    </row>
    <row r="33" spans="3:12" ht="18.75">
      <c r="D33" s="11">
        <v>2</v>
      </c>
      <c r="E33" s="208" t="s">
        <v>28</v>
      </c>
      <c r="F33" s="209"/>
      <c r="G33" s="209"/>
      <c r="H33" s="210"/>
      <c r="I33" s="211"/>
      <c r="J33" s="212"/>
    </row>
    <row r="34" spans="3:12" ht="18.75">
      <c r="C34" s="19"/>
      <c r="D34" s="11">
        <v>3</v>
      </c>
      <c r="E34" s="208" t="s">
        <v>29</v>
      </c>
      <c r="F34" s="209"/>
      <c r="G34" s="209"/>
      <c r="H34" s="210"/>
      <c r="I34" s="205"/>
      <c r="J34" s="206"/>
      <c r="L34" t="s">
        <v>110</v>
      </c>
    </row>
    <row r="35" spans="3:12" ht="18.75">
      <c r="D35" s="11">
        <v>4</v>
      </c>
      <c r="E35" s="25" t="s">
        <v>30</v>
      </c>
      <c r="F35" s="26"/>
      <c r="G35" s="27"/>
      <c r="H35" s="28"/>
      <c r="I35" s="205"/>
      <c r="J35" s="206"/>
    </row>
  </sheetData>
  <sheetProtection password="C7B7" sheet="1" objects="1" scenarios="1"/>
  <mergeCells count="19">
    <mergeCell ref="G1:Y1"/>
    <mergeCell ref="AA6:AA10"/>
    <mergeCell ref="B6:B10"/>
    <mergeCell ref="C6:C10"/>
    <mergeCell ref="D6:M9"/>
    <mergeCell ref="N6:R9"/>
    <mergeCell ref="B2:AA4"/>
    <mergeCell ref="C27:V28"/>
    <mergeCell ref="S6:W9"/>
    <mergeCell ref="X6:X10"/>
    <mergeCell ref="Y6:Y10"/>
    <mergeCell ref="Z6:Z10"/>
    <mergeCell ref="I35:J35"/>
    <mergeCell ref="E32:H32"/>
    <mergeCell ref="I32:J32"/>
    <mergeCell ref="E33:H33"/>
    <mergeCell ref="I33:J33"/>
    <mergeCell ref="E34:H34"/>
    <mergeCell ref="I34:J34"/>
  </mergeCells>
  <conditionalFormatting sqref="AA11:AA15">
    <cfRule type="cellIs" dxfId="28" priority="1" operator="equal">
      <formula>"-"</formula>
    </cfRule>
    <cfRule type="cellIs" dxfId="27" priority="7" operator="equal">
      <formula>2</formula>
    </cfRule>
    <cfRule type="cellIs" dxfId="26" priority="8" operator="equal">
      <formula>3</formula>
    </cfRule>
    <cfRule type="cellIs" dxfId="25" priority="9" operator="equal">
      <formula>4</formula>
    </cfRule>
    <cfRule type="cellIs" dxfId="24" priority="10" operator="equal">
      <formula>5</formula>
    </cfRule>
  </conditionalFormatting>
  <conditionalFormatting sqref="AA11:AA15">
    <cfRule type="cellIs" dxfId="23" priority="4" operator="equal">
      <formula>2</formula>
    </cfRule>
    <cfRule type="cellIs" dxfId="22" priority="5" operator="equal">
      <formula>3</formula>
    </cfRule>
    <cfRule type="cellIs" dxfId="21" priority="6" operator="equal">
      <formula>4</formula>
    </cfRule>
  </conditionalFormatting>
  <conditionalFormatting sqref="L11:M15">
    <cfRule type="cellIs" dxfId="20" priority="3" operator="equal">
      <formula>"+"</formula>
    </cfRule>
  </conditionalFormatting>
  <conditionalFormatting sqref="C11:C15">
    <cfRule type="cellIs" dxfId="19" priority="2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AA79"/>
  <sheetViews>
    <sheetView topLeftCell="A49" zoomScaleNormal="100" workbookViewId="0">
      <selection activeCell="R29" sqref="R29:S29"/>
    </sheetView>
  </sheetViews>
  <sheetFormatPr defaultRowHeight="15"/>
  <cols>
    <col min="1" max="1" width="5.7109375" customWidth="1"/>
    <col min="2" max="2" width="23.28515625" customWidth="1"/>
    <col min="3" max="3" width="7.140625" customWidth="1"/>
    <col min="4" max="4" width="6" customWidth="1"/>
    <col min="5" max="5" width="5.85546875" customWidth="1"/>
    <col min="6" max="6" width="5.42578125" customWidth="1"/>
    <col min="7" max="8" width="5.5703125" customWidth="1"/>
    <col min="9" max="9" width="6" customWidth="1"/>
    <col min="10" max="10" width="5.7109375" customWidth="1"/>
    <col min="11" max="11" width="5.85546875" customWidth="1"/>
    <col min="12" max="12" width="5.7109375" customWidth="1"/>
    <col min="13" max="13" width="5.5703125" customWidth="1"/>
    <col min="14" max="14" width="5.7109375" customWidth="1"/>
    <col min="15" max="15" width="5.28515625" customWidth="1"/>
    <col min="16" max="17" width="5.42578125" customWidth="1"/>
    <col min="18" max="18" width="5.5703125" customWidth="1"/>
    <col min="19" max="19" width="5.42578125" customWidth="1"/>
    <col min="20" max="20" width="5.5703125" customWidth="1"/>
    <col min="21" max="21" width="5" customWidth="1"/>
    <col min="22" max="23" width="5.7109375" customWidth="1"/>
    <col min="24" max="24" width="7.85546875" customWidth="1"/>
    <col min="25" max="25" width="5.42578125" customWidth="1"/>
    <col min="26" max="26" width="6.5703125" hidden="1" customWidth="1"/>
    <col min="27" max="27" width="6.42578125" customWidth="1"/>
  </cols>
  <sheetData>
    <row r="1" spans="1:27" ht="108.75" customHeight="1">
      <c r="A1" t="s">
        <v>68</v>
      </c>
      <c r="B1" s="223" t="s">
        <v>98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</row>
    <row r="2" spans="1:27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7" ht="15.75" customHeight="1">
      <c r="A3" s="254" t="s">
        <v>22</v>
      </c>
      <c r="B3" s="255" t="s">
        <v>0</v>
      </c>
      <c r="C3" s="254" t="s">
        <v>23</v>
      </c>
      <c r="D3" s="254"/>
      <c r="E3" s="254"/>
      <c r="F3" s="254"/>
      <c r="G3" s="254"/>
      <c r="H3" s="254"/>
      <c r="I3" s="254"/>
      <c r="J3" s="254"/>
      <c r="K3" s="254"/>
      <c r="L3" s="254"/>
      <c r="M3" s="254" t="s">
        <v>24</v>
      </c>
      <c r="N3" s="254"/>
      <c r="O3" s="254"/>
      <c r="P3" s="254"/>
      <c r="Q3" s="254"/>
      <c r="R3" s="254" t="s">
        <v>25</v>
      </c>
      <c r="S3" s="254"/>
      <c r="T3" s="254"/>
      <c r="U3" s="254"/>
      <c r="V3" s="254"/>
      <c r="W3" s="226" t="s">
        <v>1</v>
      </c>
      <c r="X3" s="227" t="s">
        <v>2</v>
      </c>
      <c r="Y3" s="228" t="s">
        <v>54</v>
      </c>
      <c r="Z3" s="228" t="s">
        <v>53</v>
      </c>
      <c r="AA3" s="248" t="s">
        <v>53</v>
      </c>
    </row>
    <row r="4" spans="1:27">
      <c r="A4" s="254"/>
      <c r="B4" s="255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26"/>
      <c r="X4" s="227"/>
      <c r="Y4" s="228"/>
      <c r="Z4" s="228"/>
      <c r="AA4" s="249"/>
    </row>
    <row r="5" spans="1:27">
      <c r="A5" s="254"/>
      <c r="B5" s="255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26"/>
      <c r="X5" s="227"/>
      <c r="Y5" s="228"/>
      <c r="Z5" s="228"/>
      <c r="AA5" s="249"/>
    </row>
    <row r="6" spans="1:27">
      <c r="A6" s="254"/>
      <c r="B6" s="255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26"/>
      <c r="X6" s="227"/>
      <c r="Y6" s="228"/>
      <c r="Z6" s="228"/>
      <c r="AA6" s="249"/>
    </row>
    <row r="7" spans="1:27" ht="48">
      <c r="A7" s="254"/>
      <c r="B7" s="255"/>
      <c r="C7" s="72" t="s">
        <v>3</v>
      </c>
      <c r="D7" s="73" t="s">
        <v>4</v>
      </c>
      <c r="E7" s="74" t="s">
        <v>103</v>
      </c>
      <c r="F7" s="73" t="s">
        <v>137</v>
      </c>
      <c r="G7" s="73" t="s">
        <v>134</v>
      </c>
      <c r="H7" s="73" t="s">
        <v>6</v>
      </c>
      <c r="I7" s="73" t="s">
        <v>7</v>
      </c>
      <c r="J7" s="73" t="s">
        <v>8</v>
      </c>
      <c r="K7" s="73" t="s">
        <v>9</v>
      </c>
      <c r="L7" s="73" t="s">
        <v>136</v>
      </c>
      <c r="M7" s="73" t="s">
        <v>12</v>
      </c>
      <c r="N7" s="73" t="s">
        <v>13</v>
      </c>
      <c r="O7" s="73" t="s">
        <v>14</v>
      </c>
      <c r="P7" s="73" t="s">
        <v>15</v>
      </c>
      <c r="Q7" s="73" t="s">
        <v>16</v>
      </c>
      <c r="R7" s="73" t="s">
        <v>17</v>
      </c>
      <c r="S7" s="73" t="s">
        <v>18</v>
      </c>
      <c r="T7" s="73" t="s">
        <v>19</v>
      </c>
      <c r="U7" s="73" t="s">
        <v>20</v>
      </c>
      <c r="V7" s="73" t="s">
        <v>21</v>
      </c>
      <c r="W7" s="226"/>
      <c r="X7" s="227"/>
      <c r="Y7" s="228"/>
      <c r="Z7" s="228"/>
      <c r="AA7" s="250"/>
    </row>
    <row r="8" spans="1:27" ht="24" customHeight="1">
      <c r="A8" s="68">
        <v>1</v>
      </c>
      <c r="B8" s="69">
        <f>'Список класса'!B9</f>
        <v>0</v>
      </c>
      <c r="C8" s="59"/>
      <c r="D8" s="60" t="str">
        <f>IF(C8="","",IF(C8="н","",IF(C8&lt;10,"+","")))</f>
        <v/>
      </c>
      <c r="E8" s="60" t="str">
        <f>IF(C8="","",IF(C8="н","",IF(AND(C8&gt;=10,C8&lt;=20),"+","")))</f>
        <v/>
      </c>
      <c r="F8" s="60" t="str">
        <f>IF(C8="","",IF(C8="н","",IF(AND(C8&gt;=20,C8&lt;=30),"+","")))</f>
        <v/>
      </c>
      <c r="G8" s="60" t="str">
        <f>IF(AND(C8&gt;=31,C8&lt;=40),"+","")</f>
        <v/>
      </c>
      <c r="H8" s="60" t="str">
        <f>IF(AND(C8&gt;=41,C8&lt;=50),"+","")</f>
        <v/>
      </c>
      <c r="I8" s="60" t="str">
        <f>IF(AND(C8&gt;=51,C8&lt;=60),"+","")</f>
        <v/>
      </c>
      <c r="J8" s="60" t="str">
        <f>IF(AND(C8&gt;=61,C8&lt;=70),"+","")</f>
        <v/>
      </c>
      <c r="K8" s="60" t="str">
        <f>IF(AND(C8&gt;=71,C8&lt;=80),"+","")</f>
        <v/>
      </c>
      <c r="L8" s="60" t="str">
        <f>IF(C8="н","",IF(C8="","",IF(C8&gt;80,"+","")))</f>
        <v/>
      </c>
      <c r="M8" s="82"/>
      <c r="N8" s="82"/>
      <c r="O8" s="83"/>
      <c r="P8" s="82"/>
      <c r="Q8" s="82"/>
      <c r="R8" s="61"/>
      <c r="S8" s="61"/>
      <c r="T8" s="61"/>
      <c r="U8" s="61"/>
      <c r="V8" s="61"/>
      <c r="W8" s="82"/>
      <c r="X8" s="82"/>
      <c r="Y8" s="84" t="str">
        <f>IF(C8="н","",IF(C8="","",SUM(R8:V8)))</f>
        <v/>
      </c>
      <c r="Z8" s="53" t="str">
        <f>IF(C8="н","",IF(C8="","",IF(C8&gt;40,"!",IF(AND(C8&gt;=31,C8&lt;=40),"+","-"))))</f>
        <v/>
      </c>
      <c r="AA8" s="134" t="str">
        <f>IF(C8="н","",IF(C8="","",IF(C8&gt;40,5,IF(AND(C8&gt;=31,C8&lt;=40),4,IF(AND(C8&gt;=25,C8&lt;=30),3,2)))))</f>
        <v/>
      </c>
    </row>
    <row r="9" spans="1:27" ht="21" customHeight="1">
      <c r="A9" s="70">
        <v>2</v>
      </c>
      <c r="B9" s="69">
        <f>'Список класса'!B10</f>
        <v>0</v>
      </c>
      <c r="C9" s="59"/>
      <c r="D9" s="60" t="str">
        <f t="shared" ref="D9:D40" si="0">IF(C9="","",IF(C9="н","",IF(C9&lt;10,"+","")))</f>
        <v/>
      </c>
      <c r="E9" s="60" t="str">
        <f t="shared" ref="E9:E40" si="1">IF(C9="","",IF(C9="н","",IF(AND(C9&gt;=10,C9&lt;=20),"+","")))</f>
        <v/>
      </c>
      <c r="F9" s="60" t="str">
        <f t="shared" ref="F9:F40" si="2">IF(C9="","",IF(C9="н","",IF(AND(C9&gt;=20,C9&lt;=30),"+","")))</f>
        <v/>
      </c>
      <c r="G9" s="60" t="str">
        <f t="shared" ref="G9:G40" si="3">IF(AND(C9&gt;=31,C9&lt;=40),"+","")</f>
        <v/>
      </c>
      <c r="H9" s="60" t="str">
        <f t="shared" ref="H9:H40" si="4">IF(AND(C9&gt;=41,C9&lt;=50),"+","")</f>
        <v/>
      </c>
      <c r="I9" s="60" t="str">
        <f t="shared" ref="I9:I40" si="5">IF(AND(C9&gt;=51,C9&lt;=60),"+","")</f>
        <v/>
      </c>
      <c r="J9" s="60" t="str">
        <f t="shared" ref="J9:J40" si="6">IF(AND(C9&gt;=61,C9&lt;=70),"+","")</f>
        <v/>
      </c>
      <c r="K9" s="60" t="str">
        <f t="shared" ref="K9:K40" si="7">IF(AND(C9&gt;=71,C9&lt;=80),"+","")</f>
        <v/>
      </c>
      <c r="L9" s="60" t="str">
        <f t="shared" ref="L9:L40" si="8">IF(C9="н","",IF(C9="","",IF(C9&gt;80,"+","")))</f>
        <v/>
      </c>
      <c r="M9" s="82"/>
      <c r="N9" s="82"/>
      <c r="O9" s="82"/>
      <c r="P9" s="82"/>
      <c r="Q9" s="83"/>
      <c r="R9" s="61"/>
      <c r="S9" s="61"/>
      <c r="T9" s="61"/>
      <c r="U9" s="61"/>
      <c r="V9" s="61"/>
      <c r="W9" s="82"/>
      <c r="X9" s="82"/>
      <c r="Y9" s="84" t="str">
        <f t="shared" ref="Y9:Y40" si="9">IF(C9="н","",IF(C9="","",SUM(R9:V9)))</f>
        <v/>
      </c>
      <c r="Z9" s="128" t="str">
        <f t="shared" ref="Z9:Z40" si="10">IF(C9="н","",IF(C9="","",IF(C9&gt;40,"!",IF(AND(C9&gt;=31,C9&lt;=40),"+","-"))))</f>
        <v/>
      </c>
      <c r="AA9" s="134" t="str">
        <f t="shared" ref="AA9:AA40" si="11">IF(C9="н","",IF(C9="","",IF(C9&gt;40,5,IF(AND(C9&gt;=31,C9&lt;=40),4,IF(AND(C9&gt;=25,C9&lt;=30),3,2)))))</f>
        <v/>
      </c>
    </row>
    <row r="10" spans="1:27" ht="20.25" customHeight="1">
      <c r="A10" s="70">
        <v>3</v>
      </c>
      <c r="B10" s="69">
        <f>'Список класса'!B11</f>
        <v>0</v>
      </c>
      <c r="C10" s="59"/>
      <c r="D10" s="60" t="str">
        <f t="shared" si="0"/>
        <v/>
      </c>
      <c r="E10" s="60" t="str">
        <f t="shared" si="1"/>
        <v/>
      </c>
      <c r="F10" s="60" t="str">
        <f t="shared" si="2"/>
        <v/>
      </c>
      <c r="G10" s="60" t="str">
        <f t="shared" si="3"/>
        <v/>
      </c>
      <c r="H10" s="60" t="str">
        <f t="shared" si="4"/>
        <v/>
      </c>
      <c r="I10" s="60" t="str">
        <f t="shared" si="5"/>
        <v/>
      </c>
      <c r="J10" s="60" t="str">
        <f t="shared" si="6"/>
        <v/>
      </c>
      <c r="K10" s="60" t="str">
        <f t="shared" si="7"/>
        <v/>
      </c>
      <c r="L10" s="60" t="str">
        <f t="shared" si="8"/>
        <v/>
      </c>
      <c r="M10" s="82"/>
      <c r="N10" s="82"/>
      <c r="O10" s="83"/>
      <c r="P10" s="82"/>
      <c r="Q10" s="82"/>
      <c r="R10" s="61"/>
      <c r="S10" s="61"/>
      <c r="T10" s="61"/>
      <c r="U10" s="61"/>
      <c r="V10" s="61"/>
      <c r="W10" s="82"/>
      <c r="X10" s="82"/>
      <c r="Y10" s="84" t="str">
        <f t="shared" si="9"/>
        <v/>
      </c>
      <c r="Z10" s="128" t="str">
        <f t="shared" si="10"/>
        <v/>
      </c>
      <c r="AA10" s="134" t="str">
        <f t="shared" si="11"/>
        <v/>
      </c>
    </row>
    <row r="11" spans="1:27" ht="20.25" customHeight="1">
      <c r="A11" s="70">
        <v>4</v>
      </c>
      <c r="B11" s="69">
        <f>'Список класса'!B12</f>
        <v>0</v>
      </c>
      <c r="C11" s="59"/>
      <c r="D11" s="60" t="str">
        <f t="shared" si="0"/>
        <v/>
      </c>
      <c r="E11" s="60" t="str">
        <f t="shared" si="1"/>
        <v/>
      </c>
      <c r="F11" s="60" t="str">
        <f t="shared" si="2"/>
        <v/>
      </c>
      <c r="G11" s="60" t="str">
        <f t="shared" si="3"/>
        <v/>
      </c>
      <c r="H11" s="60" t="str">
        <f t="shared" si="4"/>
        <v/>
      </c>
      <c r="I11" s="60" t="str">
        <f t="shared" si="5"/>
        <v/>
      </c>
      <c r="J11" s="60" t="str">
        <f t="shared" si="6"/>
        <v/>
      </c>
      <c r="K11" s="60" t="str">
        <f t="shared" si="7"/>
        <v/>
      </c>
      <c r="L11" s="60" t="str">
        <f t="shared" si="8"/>
        <v/>
      </c>
      <c r="M11" s="82"/>
      <c r="N11" s="82"/>
      <c r="O11" s="82"/>
      <c r="P11" s="82"/>
      <c r="Q11" s="83"/>
      <c r="R11" s="61"/>
      <c r="S11" s="61"/>
      <c r="T11" s="61"/>
      <c r="U11" s="61"/>
      <c r="V11" s="61"/>
      <c r="W11" s="82"/>
      <c r="X11" s="82"/>
      <c r="Y11" s="84" t="str">
        <f t="shared" si="9"/>
        <v/>
      </c>
      <c r="Z11" s="128" t="str">
        <f t="shared" si="10"/>
        <v/>
      </c>
      <c r="AA11" s="134" t="str">
        <f t="shared" si="11"/>
        <v/>
      </c>
    </row>
    <row r="12" spans="1:27" ht="20.25" customHeight="1">
      <c r="A12" s="70">
        <v>5</v>
      </c>
      <c r="B12" s="69">
        <f>'Список класса'!B13</f>
        <v>0</v>
      </c>
      <c r="C12" s="59"/>
      <c r="D12" s="60" t="str">
        <f t="shared" si="0"/>
        <v/>
      </c>
      <c r="E12" s="60" t="str">
        <f t="shared" si="1"/>
        <v/>
      </c>
      <c r="F12" s="60" t="str">
        <f t="shared" si="2"/>
        <v/>
      </c>
      <c r="G12" s="60" t="str">
        <f t="shared" si="3"/>
        <v/>
      </c>
      <c r="H12" s="60" t="str">
        <f t="shared" si="4"/>
        <v/>
      </c>
      <c r="I12" s="60" t="str">
        <f t="shared" si="5"/>
        <v/>
      </c>
      <c r="J12" s="60" t="str">
        <f t="shared" si="6"/>
        <v/>
      </c>
      <c r="K12" s="60" t="str">
        <f t="shared" si="7"/>
        <v/>
      </c>
      <c r="L12" s="60" t="str">
        <f t="shared" si="8"/>
        <v/>
      </c>
      <c r="M12" s="82"/>
      <c r="N12" s="82"/>
      <c r="O12" s="82"/>
      <c r="P12" s="82"/>
      <c r="Q12" s="83"/>
      <c r="R12" s="61"/>
      <c r="S12" s="61"/>
      <c r="T12" s="61"/>
      <c r="U12" s="61"/>
      <c r="V12" s="61"/>
      <c r="W12" s="82"/>
      <c r="X12" s="82"/>
      <c r="Y12" s="84" t="str">
        <f t="shared" si="9"/>
        <v/>
      </c>
      <c r="Z12" s="128" t="str">
        <f t="shared" si="10"/>
        <v/>
      </c>
      <c r="AA12" s="134" t="str">
        <f t="shared" si="11"/>
        <v/>
      </c>
    </row>
    <row r="13" spans="1:27" ht="18.75" customHeight="1">
      <c r="A13" s="70">
        <v>6</v>
      </c>
      <c r="B13" s="69">
        <f>'Список класса'!B14</f>
        <v>0</v>
      </c>
      <c r="C13" s="59"/>
      <c r="D13" s="60" t="str">
        <f t="shared" si="0"/>
        <v/>
      </c>
      <c r="E13" s="60" t="str">
        <f t="shared" si="1"/>
        <v/>
      </c>
      <c r="F13" s="60" t="str">
        <f t="shared" si="2"/>
        <v/>
      </c>
      <c r="G13" s="60" t="str">
        <f t="shared" si="3"/>
        <v/>
      </c>
      <c r="H13" s="60" t="str">
        <f t="shared" si="4"/>
        <v/>
      </c>
      <c r="I13" s="60" t="str">
        <f t="shared" si="5"/>
        <v/>
      </c>
      <c r="J13" s="60" t="str">
        <f t="shared" si="6"/>
        <v/>
      </c>
      <c r="K13" s="60" t="str">
        <f t="shared" si="7"/>
        <v/>
      </c>
      <c r="L13" s="60" t="str">
        <f t="shared" si="8"/>
        <v/>
      </c>
      <c r="M13" s="82"/>
      <c r="N13" s="82"/>
      <c r="O13" s="82"/>
      <c r="P13" s="82"/>
      <c r="Q13" s="83"/>
      <c r="R13" s="61"/>
      <c r="S13" s="61"/>
      <c r="T13" s="61"/>
      <c r="U13" s="61"/>
      <c r="V13" s="61"/>
      <c r="W13" s="82"/>
      <c r="X13" s="82"/>
      <c r="Y13" s="84" t="str">
        <f t="shared" si="9"/>
        <v/>
      </c>
      <c r="Z13" s="128" t="str">
        <f t="shared" si="10"/>
        <v/>
      </c>
      <c r="AA13" s="134" t="str">
        <f t="shared" si="11"/>
        <v/>
      </c>
    </row>
    <row r="14" spans="1:27" ht="21" customHeight="1">
      <c r="A14" s="70">
        <v>7</v>
      </c>
      <c r="B14" s="69">
        <f>'Список класса'!B15</f>
        <v>0</v>
      </c>
      <c r="C14" s="59"/>
      <c r="D14" s="60" t="str">
        <f t="shared" si="0"/>
        <v/>
      </c>
      <c r="E14" s="60" t="str">
        <f t="shared" si="1"/>
        <v/>
      </c>
      <c r="F14" s="60" t="str">
        <f t="shared" si="2"/>
        <v/>
      </c>
      <c r="G14" s="60" t="str">
        <f t="shared" si="3"/>
        <v/>
      </c>
      <c r="H14" s="60" t="str">
        <f t="shared" si="4"/>
        <v/>
      </c>
      <c r="I14" s="60" t="str">
        <f t="shared" si="5"/>
        <v/>
      </c>
      <c r="J14" s="60" t="str">
        <f t="shared" si="6"/>
        <v/>
      </c>
      <c r="K14" s="60" t="str">
        <f t="shared" si="7"/>
        <v/>
      </c>
      <c r="L14" s="60" t="str">
        <f t="shared" si="8"/>
        <v/>
      </c>
      <c r="M14" s="82"/>
      <c r="N14" s="82"/>
      <c r="O14" s="83"/>
      <c r="P14" s="82"/>
      <c r="Q14" s="82"/>
      <c r="R14" s="61"/>
      <c r="S14" s="61"/>
      <c r="T14" s="61"/>
      <c r="U14" s="61"/>
      <c r="V14" s="61"/>
      <c r="W14" s="82"/>
      <c r="X14" s="82"/>
      <c r="Y14" s="84" t="str">
        <f t="shared" si="9"/>
        <v/>
      </c>
      <c r="Z14" s="128" t="str">
        <f t="shared" si="10"/>
        <v/>
      </c>
      <c r="AA14" s="134" t="str">
        <f t="shared" si="11"/>
        <v/>
      </c>
    </row>
    <row r="15" spans="1:27" ht="16.5" customHeight="1">
      <c r="A15" s="70">
        <v>8</v>
      </c>
      <c r="B15" s="69">
        <f>'Список класса'!B16</f>
        <v>0</v>
      </c>
      <c r="C15" s="59"/>
      <c r="D15" s="60" t="str">
        <f t="shared" si="0"/>
        <v/>
      </c>
      <c r="E15" s="60" t="str">
        <f t="shared" si="1"/>
        <v/>
      </c>
      <c r="F15" s="60" t="str">
        <f t="shared" si="2"/>
        <v/>
      </c>
      <c r="G15" s="60" t="str">
        <f t="shared" si="3"/>
        <v/>
      </c>
      <c r="H15" s="60" t="str">
        <f t="shared" si="4"/>
        <v/>
      </c>
      <c r="I15" s="60" t="str">
        <f t="shared" si="5"/>
        <v/>
      </c>
      <c r="J15" s="60" t="str">
        <f t="shared" si="6"/>
        <v/>
      </c>
      <c r="K15" s="60" t="str">
        <f t="shared" si="7"/>
        <v/>
      </c>
      <c r="L15" s="60" t="str">
        <f t="shared" si="8"/>
        <v/>
      </c>
      <c r="M15" s="82"/>
      <c r="N15" s="82"/>
      <c r="O15" s="82"/>
      <c r="P15" s="83"/>
      <c r="Q15" s="82"/>
      <c r="R15" s="61"/>
      <c r="S15" s="61"/>
      <c r="T15" s="61"/>
      <c r="U15" s="61"/>
      <c r="V15" s="61"/>
      <c r="W15" s="82"/>
      <c r="X15" s="82"/>
      <c r="Y15" s="84" t="str">
        <f t="shared" si="9"/>
        <v/>
      </c>
      <c r="Z15" s="128" t="str">
        <f t="shared" si="10"/>
        <v/>
      </c>
      <c r="AA15" s="134" t="str">
        <f t="shared" si="11"/>
        <v/>
      </c>
    </row>
    <row r="16" spans="1:27" ht="21" customHeight="1">
      <c r="A16" s="70">
        <v>9</v>
      </c>
      <c r="B16" s="69">
        <f>'Список класса'!B17</f>
        <v>0</v>
      </c>
      <c r="C16" s="59"/>
      <c r="D16" s="60" t="str">
        <f t="shared" si="0"/>
        <v/>
      </c>
      <c r="E16" s="60" t="str">
        <f t="shared" si="1"/>
        <v/>
      </c>
      <c r="F16" s="60" t="str">
        <f t="shared" si="2"/>
        <v/>
      </c>
      <c r="G16" s="60" t="str">
        <f t="shared" si="3"/>
        <v/>
      </c>
      <c r="H16" s="60" t="str">
        <f t="shared" si="4"/>
        <v/>
      </c>
      <c r="I16" s="60" t="str">
        <f t="shared" si="5"/>
        <v/>
      </c>
      <c r="J16" s="60" t="str">
        <f t="shared" si="6"/>
        <v/>
      </c>
      <c r="K16" s="60" t="str">
        <f t="shared" si="7"/>
        <v/>
      </c>
      <c r="L16" s="60" t="str">
        <f t="shared" si="8"/>
        <v/>
      </c>
      <c r="M16" s="82"/>
      <c r="N16" s="82"/>
      <c r="O16" s="82"/>
      <c r="P16" s="83"/>
      <c r="Q16" s="82"/>
      <c r="R16" s="61"/>
      <c r="S16" s="61"/>
      <c r="T16" s="61"/>
      <c r="U16" s="61"/>
      <c r="V16" s="61"/>
      <c r="W16" s="82"/>
      <c r="X16" s="82"/>
      <c r="Y16" s="84" t="str">
        <f t="shared" si="9"/>
        <v/>
      </c>
      <c r="Z16" s="128" t="str">
        <f t="shared" si="10"/>
        <v/>
      </c>
      <c r="AA16" s="134" t="str">
        <f t="shared" si="11"/>
        <v/>
      </c>
    </row>
    <row r="17" spans="1:27" ht="21.75" customHeight="1">
      <c r="A17" s="70">
        <v>10</v>
      </c>
      <c r="B17" s="69">
        <f>'Список класса'!B18</f>
        <v>0</v>
      </c>
      <c r="C17" s="59"/>
      <c r="D17" s="60" t="str">
        <f t="shared" si="0"/>
        <v/>
      </c>
      <c r="E17" s="60" t="str">
        <f t="shared" si="1"/>
        <v/>
      </c>
      <c r="F17" s="60" t="str">
        <f t="shared" si="2"/>
        <v/>
      </c>
      <c r="G17" s="60" t="str">
        <f t="shared" si="3"/>
        <v/>
      </c>
      <c r="H17" s="60" t="str">
        <f t="shared" si="4"/>
        <v/>
      </c>
      <c r="I17" s="60" t="str">
        <f t="shared" si="5"/>
        <v/>
      </c>
      <c r="J17" s="60" t="str">
        <f t="shared" si="6"/>
        <v/>
      </c>
      <c r="K17" s="60" t="str">
        <f t="shared" si="7"/>
        <v/>
      </c>
      <c r="L17" s="60" t="str">
        <f t="shared" si="8"/>
        <v/>
      </c>
      <c r="M17" s="82"/>
      <c r="N17" s="82"/>
      <c r="O17" s="82"/>
      <c r="P17" s="82"/>
      <c r="Q17" s="83"/>
      <c r="R17" s="61"/>
      <c r="S17" s="61"/>
      <c r="T17" s="61"/>
      <c r="U17" s="61"/>
      <c r="V17" s="61"/>
      <c r="W17" s="82"/>
      <c r="X17" s="82"/>
      <c r="Y17" s="84" t="str">
        <f t="shared" si="9"/>
        <v/>
      </c>
      <c r="Z17" s="128" t="str">
        <f t="shared" si="10"/>
        <v/>
      </c>
      <c r="AA17" s="134" t="str">
        <f t="shared" si="11"/>
        <v/>
      </c>
    </row>
    <row r="18" spans="1:27" ht="21" customHeight="1">
      <c r="A18" s="70">
        <v>11</v>
      </c>
      <c r="B18" s="69">
        <f>'Список класса'!B19</f>
        <v>0</v>
      </c>
      <c r="C18" s="59"/>
      <c r="D18" s="60" t="str">
        <f t="shared" si="0"/>
        <v/>
      </c>
      <c r="E18" s="60" t="str">
        <f t="shared" si="1"/>
        <v/>
      </c>
      <c r="F18" s="60" t="str">
        <f t="shared" si="2"/>
        <v/>
      </c>
      <c r="G18" s="60" t="str">
        <f t="shared" si="3"/>
        <v/>
      </c>
      <c r="H18" s="60" t="str">
        <f t="shared" si="4"/>
        <v/>
      </c>
      <c r="I18" s="60" t="str">
        <f t="shared" si="5"/>
        <v/>
      </c>
      <c r="J18" s="60" t="str">
        <f t="shared" si="6"/>
        <v/>
      </c>
      <c r="K18" s="60" t="str">
        <f t="shared" si="7"/>
        <v/>
      </c>
      <c r="L18" s="60" t="str">
        <f t="shared" si="8"/>
        <v/>
      </c>
      <c r="M18" s="82"/>
      <c r="N18" s="82"/>
      <c r="O18" s="82"/>
      <c r="P18" s="83"/>
      <c r="Q18" s="82"/>
      <c r="R18" s="61"/>
      <c r="S18" s="61"/>
      <c r="T18" s="61"/>
      <c r="U18" s="61"/>
      <c r="V18" s="61"/>
      <c r="W18" s="82"/>
      <c r="X18" s="82"/>
      <c r="Y18" s="84" t="str">
        <f t="shared" si="9"/>
        <v/>
      </c>
      <c r="Z18" s="128" t="str">
        <f t="shared" si="10"/>
        <v/>
      </c>
      <c r="AA18" s="134" t="str">
        <f t="shared" si="11"/>
        <v/>
      </c>
    </row>
    <row r="19" spans="1:27" ht="17.25" customHeight="1">
      <c r="A19" s="70">
        <v>12</v>
      </c>
      <c r="B19" s="69">
        <f>'Список класса'!B20</f>
        <v>0</v>
      </c>
      <c r="C19" s="59"/>
      <c r="D19" s="60" t="str">
        <f t="shared" si="0"/>
        <v/>
      </c>
      <c r="E19" s="60" t="str">
        <f t="shared" si="1"/>
        <v/>
      </c>
      <c r="F19" s="60" t="str">
        <f t="shared" si="2"/>
        <v/>
      </c>
      <c r="G19" s="60" t="str">
        <f t="shared" si="3"/>
        <v/>
      </c>
      <c r="H19" s="60" t="str">
        <f t="shared" si="4"/>
        <v/>
      </c>
      <c r="I19" s="60" t="str">
        <f t="shared" si="5"/>
        <v/>
      </c>
      <c r="J19" s="60" t="str">
        <f t="shared" si="6"/>
        <v/>
      </c>
      <c r="K19" s="60" t="str">
        <f t="shared" si="7"/>
        <v/>
      </c>
      <c r="L19" s="60" t="str">
        <f t="shared" si="8"/>
        <v/>
      </c>
      <c r="M19" s="82"/>
      <c r="N19" s="82"/>
      <c r="O19" s="82"/>
      <c r="P19" s="82"/>
      <c r="Q19" s="83"/>
      <c r="R19" s="61"/>
      <c r="S19" s="61"/>
      <c r="T19" s="61"/>
      <c r="U19" s="61"/>
      <c r="V19" s="61"/>
      <c r="W19" s="82"/>
      <c r="X19" s="82"/>
      <c r="Y19" s="84" t="str">
        <f t="shared" si="9"/>
        <v/>
      </c>
      <c r="Z19" s="128" t="str">
        <f t="shared" si="10"/>
        <v/>
      </c>
      <c r="AA19" s="134" t="str">
        <f t="shared" si="11"/>
        <v/>
      </c>
    </row>
    <row r="20" spans="1:27" ht="18.75" customHeight="1">
      <c r="A20" s="70">
        <v>13</v>
      </c>
      <c r="B20" s="69">
        <f>'Список класса'!B21</f>
        <v>0</v>
      </c>
      <c r="C20" s="59"/>
      <c r="D20" s="60" t="str">
        <f t="shared" si="0"/>
        <v/>
      </c>
      <c r="E20" s="60" t="str">
        <f t="shared" si="1"/>
        <v/>
      </c>
      <c r="F20" s="60" t="str">
        <f t="shared" si="2"/>
        <v/>
      </c>
      <c r="G20" s="60" t="str">
        <f t="shared" si="3"/>
        <v/>
      </c>
      <c r="H20" s="60" t="str">
        <f t="shared" si="4"/>
        <v/>
      </c>
      <c r="I20" s="60" t="str">
        <f t="shared" si="5"/>
        <v/>
      </c>
      <c r="J20" s="60" t="str">
        <f t="shared" si="6"/>
        <v/>
      </c>
      <c r="K20" s="60" t="str">
        <f t="shared" si="7"/>
        <v/>
      </c>
      <c r="L20" s="60" t="str">
        <f t="shared" si="8"/>
        <v/>
      </c>
      <c r="M20" s="82"/>
      <c r="N20" s="82"/>
      <c r="O20" s="82"/>
      <c r="P20" s="82"/>
      <c r="Q20" s="83"/>
      <c r="R20" s="61"/>
      <c r="S20" s="61"/>
      <c r="T20" s="61"/>
      <c r="U20" s="61"/>
      <c r="V20" s="61"/>
      <c r="W20" s="82"/>
      <c r="X20" s="82"/>
      <c r="Y20" s="84" t="str">
        <f t="shared" si="9"/>
        <v/>
      </c>
      <c r="Z20" s="128" t="str">
        <f t="shared" si="10"/>
        <v/>
      </c>
      <c r="AA20" s="134" t="str">
        <f t="shared" si="11"/>
        <v/>
      </c>
    </row>
    <row r="21" spans="1:27" ht="19.5" customHeight="1">
      <c r="A21" s="70">
        <v>14</v>
      </c>
      <c r="B21" s="69">
        <f>'Список класса'!B22</f>
        <v>0</v>
      </c>
      <c r="C21" s="59"/>
      <c r="D21" s="60" t="str">
        <f t="shared" si="0"/>
        <v/>
      </c>
      <c r="E21" s="60" t="str">
        <f t="shared" si="1"/>
        <v/>
      </c>
      <c r="F21" s="60" t="str">
        <f t="shared" si="2"/>
        <v/>
      </c>
      <c r="G21" s="60" t="str">
        <f t="shared" si="3"/>
        <v/>
      </c>
      <c r="H21" s="60" t="str">
        <f t="shared" si="4"/>
        <v/>
      </c>
      <c r="I21" s="60" t="str">
        <f t="shared" si="5"/>
        <v/>
      </c>
      <c r="J21" s="60" t="str">
        <f t="shared" si="6"/>
        <v/>
      </c>
      <c r="K21" s="60" t="str">
        <f t="shared" si="7"/>
        <v/>
      </c>
      <c r="L21" s="60" t="str">
        <f t="shared" si="8"/>
        <v/>
      </c>
      <c r="M21" s="82"/>
      <c r="N21" s="82"/>
      <c r="O21" s="82"/>
      <c r="P21" s="82"/>
      <c r="Q21" s="83"/>
      <c r="R21" s="61"/>
      <c r="S21" s="61"/>
      <c r="T21" s="61"/>
      <c r="U21" s="61"/>
      <c r="V21" s="61"/>
      <c r="W21" s="82"/>
      <c r="X21" s="82"/>
      <c r="Y21" s="84" t="str">
        <f t="shared" si="9"/>
        <v/>
      </c>
      <c r="Z21" s="128" t="str">
        <f t="shared" si="10"/>
        <v/>
      </c>
      <c r="AA21" s="134" t="str">
        <f t="shared" si="11"/>
        <v/>
      </c>
    </row>
    <row r="22" spans="1:27" ht="18" customHeight="1">
      <c r="A22" s="70">
        <v>15</v>
      </c>
      <c r="B22" s="69">
        <f>'Список класса'!B23</f>
        <v>0</v>
      </c>
      <c r="C22" s="59"/>
      <c r="D22" s="60" t="str">
        <f t="shared" si="0"/>
        <v/>
      </c>
      <c r="E22" s="60" t="str">
        <f t="shared" si="1"/>
        <v/>
      </c>
      <c r="F22" s="60" t="str">
        <f t="shared" si="2"/>
        <v/>
      </c>
      <c r="G22" s="60" t="str">
        <f t="shared" si="3"/>
        <v/>
      </c>
      <c r="H22" s="60" t="str">
        <f t="shared" si="4"/>
        <v/>
      </c>
      <c r="I22" s="60" t="str">
        <f t="shared" si="5"/>
        <v/>
      </c>
      <c r="J22" s="60" t="str">
        <f t="shared" si="6"/>
        <v/>
      </c>
      <c r="K22" s="60" t="str">
        <f t="shared" si="7"/>
        <v/>
      </c>
      <c r="L22" s="60" t="str">
        <f t="shared" si="8"/>
        <v/>
      </c>
      <c r="M22" s="82"/>
      <c r="N22" s="82"/>
      <c r="O22" s="82"/>
      <c r="P22" s="82"/>
      <c r="Q22" s="83"/>
      <c r="R22" s="61"/>
      <c r="S22" s="61"/>
      <c r="T22" s="61"/>
      <c r="U22" s="61"/>
      <c r="V22" s="61"/>
      <c r="W22" s="82"/>
      <c r="X22" s="82"/>
      <c r="Y22" s="84" t="str">
        <f t="shared" si="9"/>
        <v/>
      </c>
      <c r="Z22" s="128" t="str">
        <f t="shared" si="10"/>
        <v/>
      </c>
      <c r="AA22" s="134" t="str">
        <f t="shared" si="11"/>
        <v/>
      </c>
    </row>
    <row r="23" spans="1:27" ht="18.75" customHeight="1">
      <c r="A23" s="70">
        <v>16</v>
      </c>
      <c r="B23" s="69">
        <f>'Список класса'!B24</f>
        <v>0</v>
      </c>
      <c r="C23" s="59"/>
      <c r="D23" s="60" t="str">
        <f t="shared" si="0"/>
        <v/>
      </c>
      <c r="E23" s="60" t="str">
        <f t="shared" si="1"/>
        <v/>
      </c>
      <c r="F23" s="60" t="str">
        <f t="shared" si="2"/>
        <v/>
      </c>
      <c r="G23" s="60" t="str">
        <f t="shared" si="3"/>
        <v/>
      </c>
      <c r="H23" s="60" t="str">
        <f t="shared" si="4"/>
        <v/>
      </c>
      <c r="I23" s="60" t="str">
        <f t="shared" si="5"/>
        <v/>
      </c>
      <c r="J23" s="60" t="str">
        <f t="shared" si="6"/>
        <v/>
      </c>
      <c r="K23" s="60" t="str">
        <f t="shared" si="7"/>
        <v/>
      </c>
      <c r="L23" s="60" t="str">
        <f t="shared" si="8"/>
        <v/>
      </c>
      <c r="M23" s="82"/>
      <c r="N23" s="82"/>
      <c r="O23" s="82"/>
      <c r="P23" s="82"/>
      <c r="Q23" s="83"/>
      <c r="R23" s="61"/>
      <c r="S23" s="61"/>
      <c r="T23" s="61"/>
      <c r="U23" s="61"/>
      <c r="V23" s="61"/>
      <c r="W23" s="82"/>
      <c r="X23" s="82"/>
      <c r="Y23" s="84" t="str">
        <f t="shared" si="9"/>
        <v/>
      </c>
      <c r="Z23" s="128" t="str">
        <f t="shared" si="10"/>
        <v/>
      </c>
      <c r="AA23" s="134" t="str">
        <f t="shared" si="11"/>
        <v/>
      </c>
    </row>
    <row r="24" spans="1:27" ht="17.25" customHeight="1">
      <c r="A24" s="70">
        <v>17</v>
      </c>
      <c r="B24" s="69">
        <f>'Список класса'!B25</f>
        <v>0</v>
      </c>
      <c r="C24" s="59"/>
      <c r="D24" s="60" t="str">
        <f t="shared" si="0"/>
        <v/>
      </c>
      <c r="E24" s="60" t="str">
        <f t="shared" si="1"/>
        <v/>
      </c>
      <c r="F24" s="60" t="str">
        <f t="shared" si="2"/>
        <v/>
      </c>
      <c r="G24" s="60" t="str">
        <f t="shared" si="3"/>
        <v/>
      </c>
      <c r="H24" s="60" t="str">
        <f t="shared" si="4"/>
        <v/>
      </c>
      <c r="I24" s="60" t="str">
        <f t="shared" si="5"/>
        <v/>
      </c>
      <c r="J24" s="60" t="str">
        <f t="shared" si="6"/>
        <v/>
      </c>
      <c r="K24" s="60" t="str">
        <f t="shared" si="7"/>
        <v/>
      </c>
      <c r="L24" s="60" t="str">
        <f t="shared" si="8"/>
        <v/>
      </c>
      <c r="M24" s="82"/>
      <c r="N24" s="82"/>
      <c r="O24" s="82"/>
      <c r="P24" s="83"/>
      <c r="Q24" s="82"/>
      <c r="R24" s="61"/>
      <c r="S24" s="61"/>
      <c r="T24" s="61"/>
      <c r="U24" s="61"/>
      <c r="V24" s="61"/>
      <c r="W24" s="82"/>
      <c r="X24" s="82"/>
      <c r="Y24" s="84" t="str">
        <f t="shared" si="9"/>
        <v/>
      </c>
      <c r="Z24" s="128" t="str">
        <f t="shared" si="10"/>
        <v/>
      </c>
      <c r="AA24" s="134" t="str">
        <f t="shared" si="11"/>
        <v/>
      </c>
    </row>
    <row r="25" spans="1:27" ht="19.5" customHeight="1">
      <c r="A25" s="70">
        <v>18</v>
      </c>
      <c r="B25" s="69">
        <f>'Список класса'!B26</f>
        <v>0</v>
      </c>
      <c r="C25" s="59"/>
      <c r="D25" s="60" t="str">
        <f t="shared" si="0"/>
        <v/>
      </c>
      <c r="E25" s="60" t="str">
        <f t="shared" si="1"/>
        <v/>
      </c>
      <c r="F25" s="60" t="str">
        <f t="shared" si="2"/>
        <v/>
      </c>
      <c r="G25" s="60" t="str">
        <f t="shared" si="3"/>
        <v/>
      </c>
      <c r="H25" s="60" t="str">
        <f t="shared" si="4"/>
        <v/>
      </c>
      <c r="I25" s="60" t="str">
        <f t="shared" si="5"/>
        <v/>
      </c>
      <c r="J25" s="60" t="str">
        <f t="shared" si="6"/>
        <v/>
      </c>
      <c r="K25" s="60" t="str">
        <f t="shared" si="7"/>
        <v/>
      </c>
      <c r="L25" s="60" t="str">
        <f t="shared" si="8"/>
        <v/>
      </c>
      <c r="M25" s="82"/>
      <c r="N25" s="82"/>
      <c r="O25" s="82"/>
      <c r="P25" s="82"/>
      <c r="Q25" s="83"/>
      <c r="R25" s="61"/>
      <c r="S25" s="61"/>
      <c r="T25" s="61"/>
      <c r="U25" s="61"/>
      <c r="V25" s="61"/>
      <c r="W25" s="82"/>
      <c r="X25" s="82"/>
      <c r="Y25" s="84" t="str">
        <f t="shared" si="9"/>
        <v/>
      </c>
      <c r="Z25" s="128" t="str">
        <f t="shared" si="10"/>
        <v/>
      </c>
      <c r="AA25" s="134" t="str">
        <f t="shared" si="11"/>
        <v/>
      </c>
    </row>
    <row r="26" spans="1:27" ht="17.25" customHeight="1">
      <c r="A26" s="70">
        <v>19</v>
      </c>
      <c r="B26" s="69">
        <f>'Список класса'!B27</f>
        <v>0</v>
      </c>
      <c r="C26" s="59"/>
      <c r="D26" s="60" t="str">
        <f t="shared" si="0"/>
        <v/>
      </c>
      <c r="E26" s="60" t="str">
        <f t="shared" si="1"/>
        <v/>
      </c>
      <c r="F26" s="60" t="str">
        <f t="shared" si="2"/>
        <v/>
      </c>
      <c r="G26" s="60" t="str">
        <f t="shared" si="3"/>
        <v/>
      </c>
      <c r="H26" s="60" t="str">
        <f t="shared" si="4"/>
        <v/>
      </c>
      <c r="I26" s="60" t="str">
        <f t="shared" si="5"/>
        <v/>
      </c>
      <c r="J26" s="60" t="str">
        <f t="shared" si="6"/>
        <v/>
      </c>
      <c r="K26" s="60" t="str">
        <f t="shared" si="7"/>
        <v/>
      </c>
      <c r="L26" s="60" t="str">
        <f t="shared" si="8"/>
        <v/>
      </c>
      <c r="M26" s="82"/>
      <c r="N26" s="83"/>
      <c r="O26" s="82"/>
      <c r="P26" s="82"/>
      <c r="Q26" s="82"/>
      <c r="R26" s="61"/>
      <c r="S26" s="61"/>
      <c r="T26" s="61"/>
      <c r="U26" s="61"/>
      <c r="V26" s="61"/>
      <c r="W26" s="82"/>
      <c r="X26" s="82"/>
      <c r="Y26" s="84" t="str">
        <f t="shared" si="9"/>
        <v/>
      </c>
      <c r="Z26" s="128" t="str">
        <f t="shared" si="10"/>
        <v/>
      </c>
      <c r="AA26" s="134" t="str">
        <f t="shared" si="11"/>
        <v/>
      </c>
    </row>
    <row r="27" spans="1:27" ht="18" customHeight="1">
      <c r="A27" s="70">
        <v>20</v>
      </c>
      <c r="B27" s="69">
        <f>'Список класса'!B28</f>
        <v>0</v>
      </c>
      <c r="C27" s="59"/>
      <c r="D27" s="60" t="str">
        <f t="shared" si="0"/>
        <v/>
      </c>
      <c r="E27" s="60" t="str">
        <f t="shared" si="1"/>
        <v/>
      </c>
      <c r="F27" s="60" t="str">
        <f t="shared" si="2"/>
        <v/>
      </c>
      <c r="G27" s="60" t="str">
        <f t="shared" si="3"/>
        <v/>
      </c>
      <c r="H27" s="60" t="str">
        <f t="shared" si="4"/>
        <v/>
      </c>
      <c r="I27" s="60" t="str">
        <f t="shared" si="5"/>
        <v/>
      </c>
      <c r="J27" s="60" t="str">
        <f t="shared" si="6"/>
        <v/>
      </c>
      <c r="K27" s="60" t="str">
        <f t="shared" si="7"/>
        <v/>
      </c>
      <c r="L27" s="60" t="str">
        <f t="shared" si="8"/>
        <v/>
      </c>
      <c r="M27" s="82"/>
      <c r="N27" s="82"/>
      <c r="O27" s="82"/>
      <c r="P27" s="82"/>
      <c r="Q27" s="83"/>
      <c r="R27" s="61"/>
      <c r="S27" s="61"/>
      <c r="T27" s="61"/>
      <c r="U27" s="61"/>
      <c r="V27" s="61"/>
      <c r="W27" s="82"/>
      <c r="X27" s="82"/>
      <c r="Y27" s="84" t="str">
        <f t="shared" si="9"/>
        <v/>
      </c>
      <c r="Z27" s="128" t="str">
        <f t="shared" si="10"/>
        <v/>
      </c>
      <c r="AA27" s="134" t="str">
        <f t="shared" si="11"/>
        <v/>
      </c>
    </row>
    <row r="28" spans="1:27" ht="18.75">
      <c r="A28" s="70">
        <v>21</v>
      </c>
      <c r="B28" s="71">
        <f>'Список класса'!B29</f>
        <v>0</v>
      </c>
      <c r="C28" s="64"/>
      <c r="D28" s="60" t="str">
        <f t="shared" si="0"/>
        <v/>
      </c>
      <c r="E28" s="60" t="str">
        <f t="shared" si="1"/>
        <v/>
      </c>
      <c r="F28" s="60" t="str">
        <f t="shared" si="2"/>
        <v/>
      </c>
      <c r="G28" s="60" t="str">
        <f t="shared" si="3"/>
        <v/>
      </c>
      <c r="H28" s="60" t="str">
        <f t="shared" si="4"/>
        <v/>
      </c>
      <c r="I28" s="60" t="str">
        <f t="shared" si="5"/>
        <v/>
      </c>
      <c r="J28" s="60" t="str">
        <f t="shared" si="6"/>
        <v/>
      </c>
      <c r="K28" s="60" t="str">
        <f t="shared" si="7"/>
        <v/>
      </c>
      <c r="L28" s="60" t="str">
        <f t="shared" si="8"/>
        <v/>
      </c>
      <c r="M28" s="85"/>
      <c r="N28" s="85"/>
      <c r="O28" s="85"/>
      <c r="P28" s="85"/>
      <c r="Q28" s="85"/>
      <c r="R28" s="86"/>
      <c r="S28" s="86"/>
      <c r="T28" s="86"/>
      <c r="U28" s="86"/>
      <c r="V28" s="86"/>
      <c r="W28" s="85"/>
      <c r="X28" s="85"/>
      <c r="Y28" s="84" t="str">
        <f t="shared" si="9"/>
        <v/>
      </c>
      <c r="Z28" s="128" t="str">
        <f t="shared" si="10"/>
        <v/>
      </c>
      <c r="AA28" s="134" t="str">
        <f t="shared" si="11"/>
        <v/>
      </c>
    </row>
    <row r="29" spans="1:27" ht="18.75">
      <c r="A29" s="70">
        <v>22</v>
      </c>
      <c r="B29" s="71">
        <f>'Список класса'!B30</f>
        <v>0</v>
      </c>
      <c r="C29" s="64"/>
      <c r="D29" s="60" t="str">
        <f t="shared" si="0"/>
        <v/>
      </c>
      <c r="E29" s="60" t="str">
        <f t="shared" si="1"/>
        <v/>
      </c>
      <c r="F29" s="60" t="str">
        <f t="shared" si="2"/>
        <v/>
      </c>
      <c r="G29" s="60" t="str">
        <f t="shared" si="3"/>
        <v/>
      </c>
      <c r="H29" s="60" t="str">
        <f t="shared" si="4"/>
        <v/>
      </c>
      <c r="I29" s="60" t="str">
        <f t="shared" si="5"/>
        <v/>
      </c>
      <c r="J29" s="60" t="str">
        <f t="shared" si="6"/>
        <v/>
      </c>
      <c r="K29" s="60" t="str">
        <f t="shared" si="7"/>
        <v/>
      </c>
      <c r="L29" s="60" t="str">
        <f t="shared" si="8"/>
        <v/>
      </c>
      <c r="M29" s="85"/>
      <c r="N29" s="85"/>
      <c r="O29" s="85"/>
      <c r="P29" s="85"/>
      <c r="Q29" s="85"/>
      <c r="R29" s="86"/>
      <c r="S29" s="86"/>
      <c r="T29" s="86"/>
      <c r="U29" s="86"/>
      <c r="V29" s="86"/>
      <c r="W29" s="85"/>
      <c r="X29" s="85"/>
      <c r="Y29" s="84" t="str">
        <f t="shared" si="9"/>
        <v/>
      </c>
      <c r="Z29" s="128" t="str">
        <f t="shared" si="10"/>
        <v/>
      </c>
      <c r="AA29" s="134" t="str">
        <f t="shared" si="11"/>
        <v/>
      </c>
    </row>
    <row r="30" spans="1:27" ht="18.75">
      <c r="A30" s="70">
        <v>23</v>
      </c>
      <c r="B30" s="71">
        <f>'Список класса'!B31</f>
        <v>0</v>
      </c>
      <c r="C30" s="64"/>
      <c r="D30" s="60" t="str">
        <f t="shared" si="0"/>
        <v/>
      </c>
      <c r="E30" s="60" t="str">
        <f t="shared" si="1"/>
        <v/>
      </c>
      <c r="F30" s="60" t="str">
        <f t="shared" si="2"/>
        <v/>
      </c>
      <c r="G30" s="60" t="str">
        <f t="shared" si="3"/>
        <v/>
      </c>
      <c r="H30" s="60" t="str">
        <f t="shared" si="4"/>
        <v/>
      </c>
      <c r="I30" s="60" t="str">
        <f t="shared" si="5"/>
        <v/>
      </c>
      <c r="J30" s="60" t="str">
        <f t="shared" si="6"/>
        <v/>
      </c>
      <c r="K30" s="60" t="str">
        <f t="shared" si="7"/>
        <v/>
      </c>
      <c r="L30" s="60" t="str">
        <f t="shared" si="8"/>
        <v/>
      </c>
      <c r="M30" s="85"/>
      <c r="N30" s="85"/>
      <c r="O30" s="85"/>
      <c r="P30" s="85"/>
      <c r="Q30" s="85"/>
      <c r="R30" s="86"/>
      <c r="S30" s="86"/>
      <c r="T30" s="86"/>
      <c r="U30" s="86"/>
      <c r="V30" s="86"/>
      <c r="W30" s="85"/>
      <c r="X30" s="85"/>
      <c r="Y30" s="84" t="str">
        <f t="shared" si="9"/>
        <v/>
      </c>
      <c r="Z30" s="128" t="str">
        <f t="shared" si="10"/>
        <v/>
      </c>
      <c r="AA30" s="134" t="str">
        <f t="shared" si="11"/>
        <v/>
      </c>
    </row>
    <row r="31" spans="1:27" ht="18.75">
      <c r="A31" s="70">
        <v>24</v>
      </c>
      <c r="B31" s="71">
        <f>'Список класса'!B32</f>
        <v>0</v>
      </c>
      <c r="C31" s="64"/>
      <c r="D31" s="60" t="str">
        <f t="shared" si="0"/>
        <v/>
      </c>
      <c r="E31" s="60" t="str">
        <f t="shared" si="1"/>
        <v/>
      </c>
      <c r="F31" s="60" t="str">
        <f t="shared" si="2"/>
        <v/>
      </c>
      <c r="G31" s="60" t="str">
        <f t="shared" si="3"/>
        <v/>
      </c>
      <c r="H31" s="60" t="str">
        <f t="shared" si="4"/>
        <v/>
      </c>
      <c r="I31" s="60" t="str">
        <f t="shared" si="5"/>
        <v/>
      </c>
      <c r="J31" s="60" t="str">
        <f t="shared" si="6"/>
        <v/>
      </c>
      <c r="K31" s="60" t="str">
        <f t="shared" si="7"/>
        <v/>
      </c>
      <c r="L31" s="60" t="str">
        <f t="shared" si="8"/>
        <v/>
      </c>
      <c r="M31" s="85"/>
      <c r="N31" s="85"/>
      <c r="O31" s="85"/>
      <c r="P31" s="85"/>
      <c r="Q31" s="85"/>
      <c r="R31" s="86"/>
      <c r="S31" s="86"/>
      <c r="T31" s="86"/>
      <c r="U31" s="86"/>
      <c r="V31" s="86"/>
      <c r="W31" s="85"/>
      <c r="X31" s="85"/>
      <c r="Y31" s="84" t="str">
        <f t="shared" si="9"/>
        <v/>
      </c>
      <c r="Z31" s="128" t="str">
        <f t="shared" si="10"/>
        <v/>
      </c>
      <c r="AA31" s="134" t="str">
        <f t="shared" si="11"/>
        <v/>
      </c>
    </row>
    <row r="32" spans="1:27" ht="18.75">
      <c r="A32" s="70">
        <v>25</v>
      </c>
      <c r="B32" s="71">
        <f>'Список класса'!B33</f>
        <v>0</v>
      </c>
      <c r="C32" s="64"/>
      <c r="D32" s="60" t="str">
        <f t="shared" si="0"/>
        <v/>
      </c>
      <c r="E32" s="60" t="str">
        <f t="shared" si="1"/>
        <v/>
      </c>
      <c r="F32" s="60" t="str">
        <f t="shared" si="2"/>
        <v/>
      </c>
      <c r="G32" s="60" t="str">
        <f t="shared" si="3"/>
        <v/>
      </c>
      <c r="H32" s="60" t="str">
        <f t="shared" si="4"/>
        <v/>
      </c>
      <c r="I32" s="60" t="str">
        <f t="shared" si="5"/>
        <v/>
      </c>
      <c r="J32" s="60" t="str">
        <f t="shared" si="6"/>
        <v/>
      </c>
      <c r="K32" s="60" t="str">
        <f t="shared" si="7"/>
        <v/>
      </c>
      <c r="L32" s="60" t="str">
        <f t="shared" si="8"/>
        <v/>
      </c>
      <c r="M32" s="85"/>
      <c r="N32" s="85"/>
      <c r="O32" s="85"/>
      <c r="P32" s="85"/>
      <c r="Q32" s="85"/>
      <c r="R32" s="86"/>
      <c r="S32" s="86"/>
      <c r="T32" s="86"/>
      <c r="U32" s="86"/>
      <c r="V32" s="86"/>
      <c r="W32" s="85"/>
      <c r="X32" s="85"/>
      <c r="Y32" s="84" t="str">
        <f t="shared" si="9"/>
        <v/>
      </c>
      <c r="Z32" s="128" t="str">
        <f t="shared" si="10"/>
        <v/>
      </c>
      <c r="AA32" s="134" t="str">
        <f t="shared" si="11"/>
        <v/>
      </c>
    </row>
    <row r="33" spans="1:27" ht="18.75">
      <c r="A33" s="70">
        <v>26</v>
      </c>
      <c r="B33" s="71">
        <f>'Список класса'!B34</f>
        <v>0</v>
      </c>
      <c r="C33" s="64"/>
      <c r="D33" s="60" t="str">
        <f t="shared" si="0"/>
        <v/>
      </c>
      <c r="E33" s="60" t="str">
        <f t="shared" si="1"/>
        <v/>
      </c>
      <c r="F33" s="60" t="str">
        <f t="shared" si="2"/>
        <v/>
      </c>
      <c r="G33" s="60" t="str">
        <f t="shared" si="3"/>
        <v/>
      </c>
      <c r="H33" s="60" t="str">
        <f t="shared" si="4"/>
        <v/>
      </c>
      <c r="I33" s="60" t="str">
        <f t="shared" si="5"/>
        <v/>
      </c>
      <c r="J33" s="60" t="str">
        <f t="shared" si="6"/>
        <v/>
      </c>
      <c r="K33" s="60" t="str">
        <f t="shared" si="7"/>
        <v/>
      </c>
      <c r="L33" s="60" t="str">
        <f t="shared" si="8"/>
        <v/>
      </c>
      <c r="M33" s="85"/>
      <c r="N33" s="85"/>
      <c r="O33" s="85"/>
      <c r="P33" s="85"/>
      <c r="Q33" s="85"/>
      <c r="R33" s="86"/>
      <c r="S33" s="86"/>
      <c r="T33" s="86"/>
      <c r="U33" s="86"/>
      <c r="V33" s="86"/>
      <c r="W33" s="85"/>
      <c r="X33" s="85"/>
      <c r="Y33" s="84" t="str">
        <f t="shared" si="9"/>
        <v/>
      </c>
      <c r="Z33" s="128" t="str">
        <f t="shared" si="10"/>
        <v/>
      </c>
      <c r="AA33" s="134" t="str">
        <f t="shared" si="11"/>
        <v/>
      </c>
    </row>
    <row r="34" spans="1:27" ht="18.75">
      <c r="A34" s="70">
        <v>27</v>
      </c>
      <c r="B34" s="71">
        <f>'Список класса'!B35</f>
        <v>0</v>
      </c>
      <c r="C34" s="64"/>
      <c r="D34" s="60" t="str">
        <f t="shared" si="0"/>
        <v/>
      </c>
      <c r="E34" s="60" t="str">
        <f t="shared" si="1"/>
        <v/>
      </c>
      <c r="F34" s="60" t="str">
        <f t="shared" si="2"/>
        <v/>
      </c>
      <c r="G34" s="60" t="str">
        <f t="shared" si="3"/>
        <v/>
      </c>
      <c r="H34" s="60" t="str">
        <f t="shared" si="4"/>
        <v/>
      </c>
      <c r="I34" s="60" t="str">
        <f t="shared" si="5"/>
        <v/>
      </c>
      <c r="J34" s="60" t="str">
        <f t="shared" si="6"/>
        <v/>
      </c>
      <c r="K34" s="60" t="str">
        <f t="shared" si="7"/>
        <v/>
      </c>
      <c r="L34" s="60" t="str">
        <f t="shared" si="8"/>
        <v/>
      </c>
      <c r="M34" s="85"/>
      <c r="N34" s="85"/>
      <c r="O34" s="85"/>
      <c r="P34" s="85"/>
      <c r="Q34" s="85"/>
      <c r="R34" s="86"/>
      <c r="S34" s="86"/>
      <c r="T34" s="86"/>
      <c r="U34" s="86"/>
      <c r="V34" s="86"/>
      <c r="W34" s="85"/>
      <c r="X34" s="85"/>
      <c r="Y34" s="84" t="str">
        <f t="shared" si="9"/>
        <v/>
      </c>
      <c r="Z34" s="128" t="str">
        <f t="shared" si="10"/>
        <v/>
      </c>
      <c r="AA34" s="134" t="str">
        <f t="shared" si="11"/>
        <v/>
      </c>
    </row>
    <row r="35" spans="1:27" ht="18.75">
      <c r="A35" s="70">
        <v>28</v>
      </c>
      <c r="B35" s="71">
        <f>'Список класса'!B36</f>
        <v>0</v>
      </c>
      <c r="C35" s="64"/>
      <c r="D35" s="60" t="str">
        <f t="shared" si="0"/>
        <v/>
      </c>
      <c r="E35" s="60" t="str">
        <f t="shared" si="1"/>
        <v/>
      </c>
      <c r="F35" s="60" t="str">
        <f t="shared" si="2"/>
        <v/>
      </c>
      <c r="G35" s="60" t="str">
        <f t="shared" si="3"/>
        <v/>
      </c>
      <c r="H35" s="60" t="str">
        <f t="shared" si="4"/>
        <v/>
      </c>
      <c r="I35" s="60" t="str">
        <f t="shared" si="5"/>
        <v/>
      </c>
      <c r="J35" s="60" t="str">
        <f t="shared" si="6"/>
        <v/>
      </c>
      <c r="K35" s="60" t="str">
        <f t="shared" si="7"/>
        <v/>
      </c>
      <c r="L35" s="60" t="str">
        <f t="shared" si="8"/>
        <v/>
      </c>
      <c r="M35" s="85"/>
      <c r="N35" s="85"/>
      <c r="O35" s="85"/>
      <c r="P35" s="85"/>
      <c r="Q35" s="85"/>
      <c r="R35" s="86"/>
      <c r="S35" s="86"/>
      <c r="T35" s="86"/>
      <c r="U35" s="86"/>
      <c r="V35" s="86"/>
      <c r="W35" s="85"/>
      <c r="X35" s="85"/>
      <c r="Y35" s="84" t="str">
        <f t="shared" si="9"/>
        <v/>
      </c>
      <c r="Z35" s="128" t="str">
        <f t="shared" si="10"/>
        <v/>
      </c>
      <c r="AA35" s="134" t="str">
        <f t="shared" si="11"/>
        <v/>
      </c>
    </row>
    <row r="36" spans="1:27" ht="18.75">
      <c r="A36" s="70">
        <v>29</v>
      </c>
      <c r="B36" s="71">
        <f>'Список класса'!B37</f>
        <v>0</v>
      </c>
      <c r="C36" s="64"/>
      <c r="D36" s="60" t="str">
        <f t="shared" si="0"/>
        <v/>
      </c>
      <c r="E36" s="60" t="str">
        <f t="shared" si="1"/>
        <v/>
      </c>
      <c r="F36" s="60" t="str">
        <f t="shared" si="2"/>
        <v/>
      </c>
      <c r="G36" s="60" t="str">
        <f t="shared" si="3"/>
        <v/>
      </c>
      <c r="H36" s="60" t="str">
        <f t="shared" si="4"/>
        <v/>
      </c>
      <c r="I36" s="60" t="str">
        <f t="shared" si="5"/>
        <v/>
      </c>
      <c r="J36" s="60" t="str">
        <f t="shared" si="6"/>
        <v/>
      </c>
      <c r="K36" s="60" t="str">
        <f t="shared" si="7"/>
        <v/>
      </c>
      <c r="L36" s="60" t="str">
        <f t="shared" si="8"/>
        <v/>
      </c>
      <c r="M36" s="85"/>
      <c r="N36" s="85"/>
      <c r="O36" s="85"/>
      <c r="P36" s="85"/>
      <c r="Q36" s="85"/>
      <c r="R36" s="86"/>
      <c r="S36" s="86"/>
      <c r="T36" s="86"/>
      <c r="U36" s="86"/>
      <c r="V36" s="86"/>
      <c r="W36" s="85"/>
      <c r="X36" s="85"/>
      <c r="Y36" s="84" t="str">
        <f t="shared" si="9"/>
        <v/>
      </c>
      <c r="Z36" s="128" t="str">
        <f t="shared" si="10"/>
        <v/>
      </c>
      <c r="AA36" s="134" t="str">
        <f t="shared" si="11"/>
        <v/>
      </c>
    </row>
    <row r="37" spans="1:27" ht="18.75">
      <c r="A37" s="70">
        <v>30</v>
      </c>
      <c r="B37" s="71">
        <f>'Список класса'!B38</f>
        <v>0</v>
      </c>
      <c r="C37" s="64"/>
      <c r="D37" s="60" t="str">
        <f t="shared" si="0"/>
        <v/>
      </c>
      <c r="E37" s="60" t="str">
        <f t="shared" si="1"/>
        <v/>
      </c>
      <c r="F37" s="60" t="str">
        <f t="shared" si="2"/>
        <v/>
      </c>
      <c r="G37" s="60" t="str">
        <f t="shared" si="3"/>
        <v/>
      </c>
      <c r="H37" s="60" t="str">
        <f t="shared" si="4"/>
        <v/>
      </c>
      <c r="I37" s="60" t="str">
        <f t="shared" si="5"/>
        <v/>
      </c>
      <c r="J37" s="60" t="str">
        <f t="shared" si="6"/>
        <v/>
      </c>
      <c r="K37" s="60" t="str">
        <f t="shared" si="7"/>
        <v/>
      </c>
      <c r="L37" s="60" t="str">
        <f t="shared" si="8"/>
        <v/>
      </c>
      <c r="M37" s="85"/>
      <c r="N37" s="85"/>
      <c r="O37" s="85"/>
      <c r="P37" s="85"/>
      <c r="Q37" s="85"/>
      <c r="R37" s="86"/>
      <c r="S37" s="86"/>
      <c r="T37" s="86"/>
      <c r="U37" s="86"/>
      <c r="V37" s="86"/>
      <c r="W37" s="85"/>
      <c r="X37" s="85"/>
      <c r="Y37" s="84" t="str">
        <f t="shared" si="9"/>
        <v/>
      </c>
      <c r="Z37" s="128" t="str">
        <f t="shared" si="10"/>
        <v/>
      </c>
      <c r="AA37" s="134" t="str">
        <f t="shared" si="11"/>
        <v/>
      </c>
    </row>
    <row r="38" spans="1:27" ht="18.75">
      <c r="A38" s="70">
        <v>31</v>
      </c>
      <c r="B38" s="71">
        <f>'Список класса'!B39</f>
        <v>0</v>
      </c>
      <c r="C38" s="64"/>
      <c r="D38" s="60" t="str">
        <f t="shared" si="0"/>
        <v/>
      </c>
      <c r="E38" s="60" t="str">
        <f t="shared" si="1"/>
        <v/>
      </c>
      <c r="F38" s="60" t="str">
        <f t="shared" si="2"/>
        <v/>
      </c>
      <c r="G38" s="60" t="str">
        <f t="shared" si="3"/>
        <v/>
      </c>
      <c r="H38" s="60" t="str">
        <f t="shared" si="4"/>
        <v/>
      </c>
      <c r="I38" s="60" t="str">
        <f t="shared" si="5"/>
        <v/>
      </c>
      <c r="J38" s="60" t="str">
        <f t="shared" si="6"/>
        <v/>
      </c>
      <c r="K38" s="60" t="str">
        <f t="shared" si="7"/>
        <v/>
      </c>
      <c r="L38" s="60" t="str">
        <f t="shared" si="8"/>
        <v/>
      </c>
      <c r="M38" s="85"/>
      <c r="N38" s="85"/>
      <c r="O38" s="85"/>
      <c r="P38" s="85"/>
      <c r="Q38" s="85"/>
      <c r="R38" s="86"/>
      <c r="S38" s="86"/>
      <c r="T38" s="86"/>
      <c r="U38" s="86"/>
      <c r="V38" s="86"/>
      <c r="W38" s="85"/>
      <c r="X38" s="85"/>
      <c r="Y38" s="84" t="str">
        <f t="shared" si="9"/>
        <v/>
      </c>
      <c r="Z38" s="128" t="str">
        <f t="shared" si="10"/>
        <v/>
      </c>
      <c r="AA38" s="134" t="str">
        <f t="shared" si="11"/>
        <v/>
      </c>
    </row>
    <row r="39" spans="1:27" ht="18.75">
      <c r="A39" s="70">
        <v>32</v>
      </c>
      <c r="B39" s="71">
        <f>'Список класса'!B40</f>
        <v>0</v>
      </c>
      <c r="C39" s="64"/>
      <c r="D39" s="60" t="str">
        <f t="shared" si="0"/>
        <v/>
      </c>
      <c r="E39" s="60" t="str">
        <f t="shared" si="1"/>
        <v/>
      </c>
      <c r="F39" s="60" t="str">
        <f t="shared" si="2"/>
        <v/>
      </c>
      <c r="G39" s="60" t="str">
        <f t="shared" si="3"/>
        <v/>
      </c>
      <c r="H39" s="60" t="str">
        <f t="shared" si="4"/>
        <v/>
      </c>
      <c r="I39" s="60" t="str">
        <f t="shared" si="5"/>
        <v/>
      </c>
      <c r="J39" s="60" t="str">
        <f t="shared" si="6"/>
        <v/>
      </c>
      <c r="K39" s="60" t="str">
        <f t="shared" si="7"/>
        <v/>
      </c>
      <c r="L39" s="60" t="str">
        <f t="shared" si="8"/>
        <v/>
      </c>
      <c r="M39" s="85"/>
      <c r="N39" s="85"/>
      <c r="O39" s="85"/>
      <c r="P39" s="85"/>
      <c r="Q39" s="85"/>
      <c r="R39" s="86"/>
      <c r="S39" s="86"/>
      <c r="T39" s="86"/>
      <c r="U39" s="86"/>
      <c r="V39" s="86"/>
      <c r="W39" s="85"/>
      <c r="X39" s="85"/>
      <c r="Y39" s="84" t="str">
        <f t="shared" si="9"/>
        <v/>
      </c>
      <c r="Z39" s="128" t="str">
        <f t="shared" si="10"/>
        <v/>
      </c>
      <c r="AA39" s="134" t="str">
        <f t="shared" si="11"/>
        <v/>
      </c>
    </row>
    <row r="40" spans="1:27" ht="18.75">
      <c r="A40" s="70">
        <v>33</v>
      </c>
      <c r="B40" s="71">
        <f>'Список класса'!B41</f>
        <v>0</v>
      </c>
      <c r="C40" s="64"/>
      <c r="D40" s="60" t="str">
        <f t="shared" si="0"/>
        <v/>
      </c>
      <c r="E40" s="60" t="str">
        <f t="shared" si="1"/>
        <v/>
      </c>
      <c r="F40" s="60" t="str">
        <f t="shared" si="2"/>
        <v/>
      </c>
      <c r="G40" s="60" t="str">
        <f t="shared" si="3"/>
        <v/>
      </c>
      <c r="H40" s="60" t="str">
        <f t="shared" si="4"/>
        <v/>
      </c>
      <c r="I40" s="60" t="str">
        <f t="shared" si="5"/>
        <v/>
      </c>
      <c r="J40" s="60" t="str">
        <f t="shared" si="6"/>
        <v/>
      </c>
      <c r="K40" s="60" t="str">
        <f t="shared" si="7"/>
        <v/>
      </c>
      <c r="L40" s="60" t="str">
        <f t="shared" si="8"/>
        <v/>
      </c>
      <c r="M40" s="85"/>
      <c r="N40" s="85"/>
      <c r="O40" s="85"/>
      <c r="P40" s="85"/>
      <c r="Q40" s="85"/>
      <c r="R40" s="86"/>
      <c r="S40" s="86"/>
      <c r="T40" s="86"/>
      <c r="U40" s="86"/>
      <c r="V40" s="86"/>
      <c r="W40" s="85"/>
      <c r="X40" s="85"/>
      <c r="Y40" s="84" t="str">
        <f t="shared" si="9"/>
        <v/>
      </c>
      <c r="Z40" s="128" t="str">
        <f t="shared" si="10"/>
        <v/>
      </c>
      <c r="AA40" s="134" t="str">
        <f t="shared" si="11"/>
        <v/>
      </c>
    </row>
    <row r="41" spans="1:27" ht="18.75">
      <c r="A41" s="251" t="s">
        <v>51</v>
      </c>
      <c r="B41" s="251"/>
      <c r="C41" s="75">
        <f>COUNTIF(C8:C40,"&gt;0")</f>
        <v>0</v>
      </c>
      <c r="D41" s="75">
        <f>COUNTIF(D8:D40,"=+")</f>
        <v>0</v>
      </c>
      <c r="E41" s="75">
        <f>COUNTIF(E8:E40,"=+")</f>
        <v>0</v>
      </c>
      <c r="F41" s="75">
        <f>COUNTIF(F8:F40,"=+")</f>
        <v>0</v>
      </c>
      <c r="G41" s="75">
        <f>COUNTIF(G8:G40,"=+")</f>
        <v>0</v>
      </c>
      <c r="H41" s="75">
        <f>COUNTIF(H8:H40,"=+")</f>
        <v>0</v>
      </c>
      <c r="I41" s="75">
        <f t="shared" ref="I41:L41" si="12">COUNTIF(I8:I40,"=+")</f>
        <v>0</v>
      </c>
      <c r="J41" s="75">
        <f t="shared" si="12"/>
        <v>0</v>
      </c>
      <c r="K41" s="75">
        <f t="shared" si="12"/>
        <v>0</v>
      </c>
      <c r="L41" s="75">
        <f t="shared" si="12"/>
        <v>0</v>
      </c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87">
        <f>SUM(Y8:Y40)</f>
        <v>0</v>
      </c>
      <c r="Z41" s="53"/>
    </row>
    <row r="42" spans="1:27" ht="15.75">
      <c r="A42" s="252" t="s">
        <v>52</v>
      </c>
      <c r="B42" s="252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>
        <f>COUNTA(M8:M40)</f>
        <v>0</v>
      </c>
      <c r="N42" s="77">
        <f>COUNTA(N8:N40)</f>
        <v>0</v>
      </c>
      <c r="O42" s="77">
        <f>COUNTA(O8:O40)</f>
        <v>0</v>
      </c>
      <c r="P42" s="77">
        <f>COUNTA(P8:P40)</f>
        <v>0</v>
      </c>
      <c r="Q42" s="77">
        <f t="shared" ref="Q42:X42" si="13">COUNTA(Q8:Q40)</f>
        <v>0</v>
      </c>
      <c r="R42" s="77">
        <f t="shared" si="13"/>
        <v>0</v>
      </c>
      <c r="S42" s="77">
        <f t="shared" si="13"/>
        <v>0</v>
      </c>
      <c r="T42" s="77">
        <f t="shared" si="13"/>
        <v>0</v>
      </c>
      <c r="U42" s="77">
        <f t="shared" si="13"/>
        <v>0</v>
      </c>
      <c r="V42" s="77">
        <f t="shared" si="13"/>
        <v>0</v>
      </c>
      <c r="W42" s="77">
        <f t="shared" si="13"/>
        <v>0</v>
      </c>
      <c r="X42" s="77">
        <f t="shared" si="13"/>
        <v>0</v>
      </c>
      <c r="Y42" s="34">
        <f>COUNTIF(Y8:Y40,"=0")</f>
        <v>0</v>
      </c>
      <c r="Z42" s="78"/>
    </row>
    <row r="43" spans="1:27" ht="15.75">
      <c r="A43" s="253" t="s">
        <v>50</v>
      </c>
      <c r="B43" s="253"/>
      <c r="C43" s="79"/>
      <c r="D43" s="80" t="e">
        <f>D41/$C$41</f>
        <v>#DIV/0!</v>
      </c>
      <c r="E43" s="80" t="e">
        <f t="shared" ref="E43:L43" si="14">E41/$C$41</f>
        <v>#DIV/0!</v>
      </c>
      <c r="F43" s="80" t="e">
        <f t="shared" si="14"/>
        <v>#DIV/0!</v>
      </c>
      <c r="G43" s="80" t="e">
        <f t="shared" si="14"/>
        <v>#DIV/0!</v>
      </c>
      <c r="H43" s="80" t="e">
        <f t="shared" si="14"/>
        <v>#DIV/0!</v>
      </c>
      <c r="I43" s="80" t="e">
        <f t="shared" si="14"/>
        <v>#DIV/0!</v>
      </c>
      <c r="J43" s="80" t="e">
        <f t="shared" si="14"/>
        <v>#DIV/0!</v>
      </c>
      <c r="K43" s="80" t="e">
        <f t="shared" si="14"/>
        <v>#DIV/0!</v>
      </c>
      <c r="L43" s="80" t="e">
        <f t="shared" si="14"/>
        <v>#DIV/0!</v>
      </c>
      <c r="M43" s="81" t="e">
        <f>M42/$C$41</f>
        <v>#DIV/0!</v>
      </c>
      <c r="N43" s="81" t="e">
        <f t="shared" ref="N43:X43" si="15">N42/$C$41</f>
        <v>#DIV/0!</v>
      </c>
      <c r="O43" s="81" t="e">
        <f t="shared" si="15"/>
        <v>#DIV/0!</v>
      </c>
      <c r="P43" s="81" t="e">
        <f t="shared" si="15"/>
        <v>#DIV/0!</v>
      </c>
      <c r="Q43" s="81" t="e">
        <f t="shared" si="15"/>
        <v>#DIV/0!</v>
      </c>
      <c r="R43" s="81" t="e">
        <f t="shared" si="15"/>
        <v>#DIV/0!</v>
      </c>
      <c r="S43" s="81" t="e">
        <f t="shared" si="15"/>
        <v>#DIV/0!</v>
      </c>
      <c r="T43" s="81" t="e">
        <f t="shared" si="15"/>
        <v>#DIV/0!</v>
      </c>
      <c r="U43" s="81" t="e">
        <f t="shared" si="15"/>
        <v>#DIV/0!</v>
      </c>
      <c r="V43" s="81" t="e">
        <f t="shared" si="15"/>
        <v>#DIV/0!</v>
      </c>
      <c r="W43" s="81" t="e">
        <f t="shared" si="15"/>
        <v>#DIV/0!</v>
      </c>
      <c r="X43" s="81" t="e">
        <f t="shared" si="15"/>
        <v>#DIV/0!</v>
      </c>
      <c r="Y43" s="78"/>
      <c r="Z43" s="78"/>
    </row>
    <row r="44" spans="1:27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7" ht="20.25">
      <c r="A45" s="12"/>
      <c r="B45" s="12"/>
      <c r="C45" s="12"/>
      <c r="D45" s="219" t="s">
        <v>26</v>
      </c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12"/>
      <c r="Z45" s="12"/>
    </row>
    <row r="46" spans="1:27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7" ht="18.75">
      <c r="A48" s="12"/>
      <c r="B48" s="12"/>
      <c r="C48" s="11">
        <v>1</v>
      </c>
      <c r="D48" s="208" t="s">
        <v>27</v>
      </c>
      <c r="E48" s="209"/>
      <c r="F48" s="209"/>
      <c r="G48" s="210"/>
      <c r="H48" s="205"/>
      <c r="I48" s="206"/>
      <c r="J48" s="12"/>
      <c r="K48" s="12"/>
      <c r="L48" s="12"/>
      <c r="M48" s="12"/>
      <c r="N48" s="12"/>
      <c r="O48" s="12"/>
      <c r="P48" s="12"/>
      <c r="Q48" s="12"/>
      <c r="R48" s="220" t="s">
        <v>121</v>
      </c>
      <c r="S48" s="221"/>
      <c r="T48" s="221"/>
      <c r="U48" s="222"/>
      <c r="V48" s="163" t="s">
        <v>122</v>
      </c>
      <c r="W48" s="164"/>
      <c r="X48" s="164"/>
      <c r="Y48" s="165"/>
      <c r="Z48" s="12"/>
    </row>
    <row r="49" spans="1:26" ht="18.75">
      <c r="A49" s="12"/>
      <c r="B49" s="12"/>
      <c r="C49" s="11">
        <v>2</v>
      </c>
      <c r="D49" s="208" t="s">
        <v>28</v>
      </c>
      <c r="E49" s="209"/>
      <c r="F49" s="209"/>
      <c r="G49" s="210"/>
      <c r="H49" s="205"/>
      <c r="I49" s="206"/>
      <c r="J49" s="12"/>
      <c r="K49" s="12"/>
      <c r="L49" s="12"/>
      <c r="M49" s="12"/>
      <c r="N49" s="12"/>
      <c r="O49" s="12"/>
      <c r="P49" s="12"/>
      <c r="Q49" s="12"/>
      <c r="R49" s="213">
        <f>COUNTIF(AA8:AA40,"5")</f>
        <v>0</v>
      </c>
      <c r="S49" s="213"/>
      <c r="T49" s="213">
        <f>COUNTIF(AA8:AA40,"4")</f>
        <v>0</v>
      </c>
      <c r="U49" s="213"/>
      <c r="V49" s="213">
        <f>COUNTIF(AA8:AA40,"3")</f>
        <v>0</v>
      </c>
      <c r="W49" s="213"/>
      <c r="X49" s="168">
        <f>COUNTIF(AA8:AA40,"2")</f>
        <v>0</v>
      </c>
      <c r="Y49" s="170"/>
      <c r="Z49" s="12"/>
    </row>
    <row r="50" spans="1:26" ht="18.75">
      <c r="A50" s="12"/>
      <c r="B50" s="12"/>
      <c r="C50" s="11">
        <v>3</v>
      </c>
      <c r="D50" s="208" t="s">
        <v>29</v>
      </c>
      <c r="E50" s="209"/>
      <c r="F50" s="209"/>
      <c r="G50" s="210"/>
      <c r="H50" s="205"/>
      <c r="I50" s="206"/>
      <c r="J50" s="12"/>
      <c r="K50" s="12"/>
      <c r="L50" s="12"/>
      <c r="M50" s="12"/>
      <c r="N50" s="12"/>
      <c r="O50" s="12"/>
      <c r="P50" s="12"/>
      <c r="Q50" s="12"/>
      <c r="R50" s="214" t="s">
        <v>50</v>
      </c>
      <c r="S50" s="214"/>
      <c r="T50" s="214" t="s">
        <v>50</v>
      </c>
      <c r="U50" s="214"/>
      <c r="V50" s="214" t="s">
        <v>50</v>
      </c>
      <c r="W50" s="214"/>
      <c r="X50" s="174" t="s">
        <v>50</v>
      </c>
      <c r="Y50" s="176"/>
      <c r="Z50" s="12"/>
    </row>
    <row r="51" spans="1:26" ht="18.75">
      <c r="A51" s="12"/>
      <c r="B51" s="12"/>
      <c r="C51" s="11">
        <v>4</v>
      </c>
      <c r="D51" s="25" t="s">
        <v>30</v>
      </c>
      <c r="E51" s="26"/>
      <c r="F51" s="27"/>
      <c r="G51" s="28"/>
      <c r="H51" s="205"/>
      <c r="I51" s="206"/>
      <c r="J51" s="12"/>
      <c r="K51" s="12"/>
      <c r="L51" s="12"/>
      <c r="M51" s="12"/>
      <c r="N51" s="12"/>
      <c r="O51" s="12"/>
      <c r="P51" s="12"/>
      <c r="Q51" s="12"/>
      <c r="R51" s="207" t="e">
        <f>R49/$C$41</f>
        <v>#DIV/0!</v>
      </c>
      <c r="S51" s="207"/>
      <c r="T51" s="207" t="e">
        <f t="shared" ref="T51" si="16">T49/$C$41</f>
        <v>#DIV/0!</v>
      </c>
      <c r="U51" s="207"/>
      <c r="V51" s="207" t="e">
        <f t="shared" ref="V51" si="17">V49/$C$41</f>
        <v>#DIV/0!</v>
      </c>
      <c r="W51" s="207"/>
      <c r="X51" s="171" t="e">
        <f>X49/C41</f>
        <v>#DIV/0!</v>
      </c>
      <c r="Y51" s="173"/>
      <c r="Z51" s="12"/>
    </row>
    <row r="52" spans="1:26" ht="18.75">
      <c r="A52" s="12"/>
      <c r="B52" s="12"/>
      <c r="C52" s="11">
        <v>5</v>
      </c>
      <c r="D52" s="208" t="s">
        <v>31</v>
      </c>
      <c r="E52" s="209"/>
      <c r="F52" s="209"/>
      <c r="G52" s="210"/>
      <c r="H52" s="168">
        <f t="shared" ref="H52" si="18">$C$41</f>
        <v>0</v>
      </c>
      <c r="I52" s="170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8.75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8.75">
      <c r="A54" s="12"/>
      <c r="B54" s="12"/>
      <c r="C54" s="238"/>
      <c r="D54" s="239"/>
      <c r="E54" s="239"/>
      <c r="F54" s="239"/>
      <c r="G54" s="239"/>
      <c r="H54" s="239"/>
      <c r="I54" s="240"/>
      <c r="J54" s="186" t="s">
        <v>49</v>
      </c>
      <c r="K54" s="187"/>
      <c r="L54" s="241" t="s">
        <v>50</v>
      </c>
      <c r="M54" s="242"/>
      <c r="N54" s="12"/>
      <c r="O54" s="12"/>
      <c r="P54" s="12"/>
      <c r="Q54" s="12"/>
      <c r="R54" s="256" t="s">
        <v>61</v>
      </c>
      <c r="S54" s="256"/>
      <c r="T54" s="257" t="s">
        <v>62</v>
      </c>
      <c r="U54" s="257"/>
      <c r="V54" s="258" t="s">
        <v>63</v>
      </c>
      <c r="W54" s="258"/>
      <c r="X54" s="246" t="s">
        <v>64</v>
      </c>
      <c r="Y54" s="247"/>
      <c r="Z54" s="12"/>
    </row>
    <row r="55" spans="1:26" ht="18.75">
      <c r="A55" s="12"/>
      <c r="B55" s="12"/>
      <c r="C55" s="14">
        <v>6</v>
      </c>
      <c r="D55" s="190" t="s">
        <v>32</v>
      </c>
      <c r="E55" s="191"/>
      <c r="F55" s="191"/>
      <c r="G55" s="191"/>
      <c r="H55" s="191"/>
      <c r="I55" s="191"/>
      <c r="J55" s="191"/>
      <c r="K55" s="191"/>
      <c r="L55" s="191"/>
      <c r="M55" s="192"/>
      <c r="N55" s="12"/>
      <c r="O55" s="12"/>
      <c r="P55" s="12"/>
      <c r="Q55" s="12"/>
      <c r="R55" s="203" t="s">
        <v>111</v>
      </c>
      <c r="S55" s="203"/>
      <c r="T55" s="203" t="s">
        <v>134</v>
      </c>
      <c r="U55" s="203"/>
      <c r="V55" s="203" t="s">
        <v>132</v>
      </c>
      <c r="W55" s="203"/>
      <c r="X55" s="166" t="s">
        <v>133</v>
      </c>
      <c r="Y55" s="167"/>
      <c r="Z55" s="12"/>
    </row>
    <row r="56" spans="1:26" ht="18.75">
      <c r="A56" s="12"/>
      <c r="B56" s="12"/>
      <c r="C56" s="11"/>
      <c r="D56" s="168" t="s">
        <v>33</v>
      </c>
      <c r="E56" s="169"/>
      <c r="F56" s="169"/>
      <c r="G56" s="169"/>
      <c r="H56" s="169"/>
      <c r="I56" s="170"/>
      <c r="J56" s="186">
        <f t="shared" ref="J56" si="19">$R$49</f>
        <v>0</v>
      </c>
      <c r="K56" s="187"/>
      <c r="L56" s="188" t="e">
        <f>J56/C41</f>
        <v>#DIV/0!</v>
      </c>
      <c r="M56" s="189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8.75">
      <c r="A57" s="12"/>
      <c r="B57" s="12"/>
      <c r="C57" s="11"/>
      <c r="D57" s="168" t="s">
        <v>138</v>
      </c>
      <c r="E57" s="169"/>
      <c r="F57" s="169"/>
      <c r="G57" s="169"/>
      <c r="H57" s="169"/>
      <c r="I57" s="170"/>
      <c r="J57" s="186">
        <f t="shared" ref="J57" si="20">$T$49</f>
        <v>0</v>
      </c>
      <c r="K57" s="187"/>
      <c r="L57" s="188" t="e">
        <f>J57/C41</f>
        <v>#DIV/0!</v>
      </c>
      <c r="M57" s="189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8.75">
      <c r="A58" s="12"/>
      <c r="B58" s="12"/>
      <c r="C58" s="11"/>
      <c r="D58" s="168" t="s">
        <v>34</v>
      </c>
      <c r="E58" s="169"/>
      <c r="F58" s="169"/>
      <c r="G58" s="169"/>
      <c r="H58" s="169"/>
      <c r="I58" s="170"/>
      <c r="J58" s="186">
        <f>SUM(V49:X49)</f>
        <v>0</v>
      </c>
      <c r="K58" s="187"/>
      <c r="L58" s="188" t="e">
        <f>J58/C41</f>
        <v>#DIV/0!</v>
      </c>
      <c r="M58" s="189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8.75">
      <c r="A59" s="12"/>
      <c r="B59" s="12"/>
      <c r="C59" s="14">
        <v>7</v>
      </c>
      <c r="D59" s="190" t="s">
        <v>35</v>
      </c>
      <c r="E59" s="191"/>
      <c r="F59" s="191"/>
      <c r="G59" s="191"/>
      <c r="H59" s="191"/>
      <c r="I59" s="191"/>
      <c r="J59" s="191"/>
      <c r="K59" s="191"/>
      <c r="L59" s="191"/>
      <c r="M59" s="19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8.75">
      <c r="A60" s="12"/>
      <c r="B60" s="12"/>
      <c r="C60" s="11"/>
      <c r="D60" s="200" t="s">
        <v>37</v>
      </c>
      <c r="E60" s="201"/>
      <c r="F60" s="201"/>
      <c r="G60" s="201"/>
      <c r="H60" s="201"/>
      <c r="I60" s="202"/>
      <c r="J60" s="186">
        <f t="shared" ref="J60" si="21">$Q$42</f>
        <v>0</v>
      </c>
      <c r="K60" s="187"/>
      <c r="L60" s="188" t="e">
        <f t="shared" ref="L60" si="22">$Q$43</f>
        <v>#DIV/0!</v>
      </c>
      <c r="M60" s="187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8.75">
      <c r="A61" s="12"/>
      <c r="B61" s="12"/>
      <c r="C61" s="11"/>
      <c r="D61" s="168" t="s">
        <v>36</v>
      </c>
      <c r="E61" s="169"/>
      <c r="F61" s="169"/>
      <c r="G61" s="169"/>
      <c r="H61" s="169"/>
      <c r="I61" s="170"/>
      <c r="J61" s="186">
        <f t="shared" ref="J61" si="23">$P$42</f>
        <v>0</v>
      </c>
      <c r="K61" s="187"/>
      <c r="L61" s="188" t="e">
        <f t="shared" ref="L61" si="24">$P$43</f>
        <v>#DIV/0!</v>
      </c>
      <c r="M61" s="187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8.75">
      <c r="A62" s="12"/>
      <c r="B62" s="12"/>
      <c r="C62" s="11"/>
      <c r="D62" s="168" t="s">
        <v>38</v>
      </c>
      <c r="E62" s="169"/>
      <c r="F62" s="169"/>
      <c r="G62" s="169"/>
      <c r="H62" s="169"/>
      <c r="I62" s="170"/>
      <c r="J62" s="186">
        <f t="shared" ref="J62" si="25">$O$42</f>
        <v>0</v>
      </c>
      <c r="K62" s="187"/>
      <c r="L62" s="188" t="e">
        <f t="shared" ref="L62" si="26">$O$43</f>
        <v>#DIV/0!</v>
      </c>
      <c r="M62" s="187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8.75">
      <c r="A63" s="12"/>
      <c r="B63" s="12"/>
      <c r="C63" s="11"/>
      <c r="D63" s="168" t="s">
        <v>39</v>
      </c>
      <c r="E63" s="169"/>
      <c r="F63" s="169"/>
      <c r="G63" s="169"/>
      <c r="H63" s="169"/>
      <c r="I63" s="170"/>
      <c r="J63" s="186">
        <f t="shared" ref="J63" si="27">$N$42</f>
        <v>0</v>
      </c>
      <c r="K63" s="187"/>
      <c r="L63" s="188" t="e">
        <f t="shared" ref="L63" si="28">$N$43</f>
        <v>#DIV/0!</v>
      </c>
      <c r="M63" s="187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8.75">
      <c r="A64" s="12"/>
      <c r="B64" s="12"/>
      <c r="C64" s="11"/>
      <c r="D64" s="168" t="s">
        <v>40</v>
      </c>
      <c r="E64" s="169"/>
      <c r="F64" s="169"/>
      <c r="G64" s="169"/>
      <c r="H64" s="169"/>
      <c r="I64" s="170"/>
      <c r="J64" s="186">
        <f t="shared" ref="J64" si="29">$M$42</f>
        <v>0</v>
      </c>
      <c r="K64" s="187"/>
      <c r="L64" s="188" t="e">
        <f t="shared" ref="L64" si="30">$M$43</f>
        <v>#DIV/0!</v>
      </c>
      <c r="M64" s="187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8.75">
      <c r="A65" s="12"/>
      <c r="B65" s="12"/>
      <c r="C65" s="14">
        <v>8</v>
      </c>
      <c r="D65" s="197" t="s">
        <v>60</v>
      </c>
      <c r="E65" s="198"/>
      <c r="F65" s="198"/>
      <c r="G65" s="198"/>
      <c r="H65" s="198"/>
      <c r="I65" s="198"/>
      <c r="J65" s="198"/>
      <c r="K65" s="198"/>
      <c r="L65" s="198"/>
      <c r="M65" s="199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8.75">
      <c r="A66" s="12"/>
      <c r="B66" s="12"/>
      <c r="C66" s="11"/>
      <c r="D66" s="168" t="s">
        <v>41</v>
      </c>
      <c r="E66" s="169"/>
      <c r="F66" s="169"/>
      <c r="G66" s="169"/>
      <c r="H66" s="169"/>
      <c r="I66" s="170"/>
      <c r="J66" s="186">
        <f t="shared" ref="J66" si="31">$Y$42</f>
        <v>0</v>
      </c>
      <c r="K66" s="187"/>
      <c r="L66" s="188" t="e">
        <f>J66/$C$41</f>
        <v>#DIV/0!</v>
      </c>
      <c r="M66" s="189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8.75">
      <c r="A67" s="12"/>
      <c r="B67" s="12"/>
      <c r="C67" s="11"/>
      <c r="D67" s="168" t="s">
        <v>42</v>
      </c>
      <c r="E67" s="169"/>
      <c r="F67" s="169"/>
      <c r="G67" s="169"/>
      <c r="H67" s="169"/>
      <c r="I67" s="170"/>
      <c r="J67" s="186">
        <f>(COUNTIF(Y8:Y40,"1")+COUNTIF(Y8:Y40,"2"))</f>
        <v>0</v>
      </c>
      <c r="K67" s="187"/>
      <c r="L67" s="188" t="e">
        <f t="shared" ref="L67:L69" si="32">J67/$C$41</f>
        <v>#DIV/0!</v>
      </c>
      <c r="M67" s="189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8.75">
      <c r="A68" s="12"/>
      <c r="B68" s="12"/>
      <c r="C68" s="11"/>
      <c r="D68" s="168" t="s">
        <v>43</v>
      </c>
      <c r="E68" s="169"/>
      <c r="F68" s="169"/>
      <c r="G68" s="169"/>
      <c r="H68" s="169"/>
      <c r="I68" s="170"/>
      <c r="J68" s="186">
        <f>(COUNTIF(Y8:Y40,"3")+COUNTIF(Y8:Y40,"4")+COUNTIF(Y8:Y40,"5"))</f>
        <v>0</v>
      </c>
      <c r="K68" s="187"/>
      <c r="L68" s="188" t="e">
        <f t="shared" si="32"/>
        <v>#DIV/0!</v>
      </c>
      <c r="M68" s="189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8.75">
      <c r="A69" s="12"/>
      <c r="B69" s="12"/>
      <c r="C69" s="11"/>
      <c r="D69" s="168" t="s">
        <v>44</v>
      </c>
      <c r="E69" s="169"/>
      <c r="F69" s="169"/>
      <c r="G69" s="169"/>
      <c r="H69" s="169"/>
      <c r="I69" s="170"/>
      <c r="J69" s="186">
        <f>H52-SUM(J66:K68)</f>
        <v>0</v>
      </c>
      <c r="K69" s="187"/>
      <c r="L69" s="188" t="e">
        <f t="shared" si="32"/>
        <v>#DIV/0!</v>
      </c>
      <c r="M69" s="189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8.75">
      <c r="A70" s="12"/>
      <c r="B70" s="12"/>
      <c r="C70" s="14">
        <v>9</v>
      </c>
      <c r="D70" s="190" t="s">
        <v>55</v>
      </c>
      <c r="E70" s="191"/>
      <c r="F70" s="191"/>
      <c r="G70" s="191"/>
      <c r="H70" s="191"/>
      <c r="I70" s="191"/>
      <c r="J70" s="191"/>
      <c r="K70" s="191"/>
      <c r="L70" s="191"/>
      <c r="M70" s="19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8.75">
      <c r="A71" s="12"/>
      <c r="B71" s="12"/>
      <c r="C71" s="11"/>
      <c r="D71" s="168" t="s">
        <v>56</v>
      </c>
      <c r="E71" s="169"/>
      <c r="F71" s="169"/>
      <c r="G71" s="169"/>
      <c r="H71" s="169"/>
      <c r="I71" s="170"/>
      <c r="J71" s="186">
        <f t="shared" ref="J71" si="33">$R$42</f>
        <v>0</v>
      </c>
      <c r="K71" s="187"/>
      <c r="L71" s="188" t="e">
        <f t="shared" ref="L71" si="34">$R$43</f>
        <v>#DIV/0!</v>
      </c>
      <c r="M71" s="187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8.75">
      <c r="A72" s="12"/>
      <c r="B72" s="12"/>
      <c r="C72" s="11"/>
      <c r="D72" s="168" t="s">
        <v>57</v>
      </c>
      <c r="E72" s="169"/>
      <c r="F72" s="169"/>
      <c r="G72" s="169"/>
      <c r="H72" s="169"/>
      <c r="I72" s="170"/>
      <c r="J72" s="186">
        <f>SUM(S42:T42)</f>
        <v>0</v>
      </c>
      <c r="K72" s="187"/>
      <c r="L72" s="188" t="e">
        <f>J72/C41</f>
        <v>#DIV/0!</v>
      </c>
      <c r="M72" s="187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8.75">
      <c r="A73" s="12"/>
      <c r="B73" s="12"/>
      <c r="C73" s="11"/>
      <c r="D73" s="168" t="s">
        <v>58</v>
      </c>
      <c r="E73" s="169"/>
      <c r="F73" s="169"/>
      <c r="G73" s="169"/>
      <c r="H73" s="169"/>
      <c r="I73" s="170"/>
      <c r="J73" s="186">
        <f t="shared" ref="J73" si="35">$U$42</f>
        <v>0</v>
      </c>
      <c r="K73" s="187"/>
      <c r="L73" s="188" t="e">
        <f t="shared" ref="L73" si="36">$U$43</f>
        <v>#DIV/0!</v>
      </c>
      <c r="M73" s="187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8.75">
      <c r="A74" s="12"/>
      <c r="B74" s="12"/>
      <c r="C74" s="11"/>
      <c r="D74" s="168" t="s">
        <v>59</v>
      </c>
      <c r="E74" s="169"/>
      <c r="F74" s="169"/>
      <c r="G74" s="169"/>
      <c r="H74" s="169"/>
      <c r="I74" s="170"/>
      <c r="J74" s="186">
        <f t="shared" ref="J74" si="37">$V$42</f>
        <v>0</v>
      </c>
      <c r="K74" s="187"/>
      <c r="L74" s="188" t="e">
        <f t="shared" ref="L74" si="38">$V$43</f>
        <v>#DIV/0!</v>
      </c>
      <c r="M74" s="187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8.75">
      <c r="A75" s="12"/>
      <c r="B75" s="12"/>
      <c r="C75" s="14">
        <v>10</v>
      </c>
      <c r="D75" s="190" t="s">
        <v>45</v>
      </c>
      <c r="E75" s="191"/>
      <c r="F75" s="191"/>
      <c r="G75" s="191"/>
      <c r="H75" s="191"/>
      <c r="I75" s="192"/>
      <c r="J75" s="188" t="e">
        <f>(COUNTIF(AA8:AA40,"3")+COUNTIF(AA8:AA40,"4")+COUNTIF(AA8:AA40,"5"))/C41</f>
        <v>#DIV/0!</v>
      </c>
      <c r="K75" s="193"/>
      <c r="L75" s="193"/>
      <c r="M75" s="189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8.75">
      <c r="A76" s="12"/>
      <c r="B76" s="12"/>
      <c r="C76" s="194" t="s">
        <v>46</v>
      </c>
      <c r="D76" s="195"/>
      <c r="E76" s="195"/>
      <c r="F76" s="195"/>
      <c r="G76" s="195"/>
      <c r="H76" s="195"/>
      <c r="I76" s="196"/>
      <c r="J76" s="188" t="e">
        <f>(COUNTIF(AA8:AA40,"4")+COUNTIF(AA8:AA40,"5"))/C41</f>
        <v>#DIV/0!</v>
      </c>
      <c r="K76" s="193"/>
      <c r="L76" s="193"/>
      <c r="M76" s="189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8.75">
      <c r="A77" s="12"/>
      <c r="B77" s="12"/>
      <c r="C77" s="177" t="s">
        <v>47</v>
      </c>
      <c r="D77" s="178"/>
      <c r="E77" s="178"/>
      <c r="F77" s="178"/>
      <c r="G77" s="178"/>
      <c r="H77" s="178"/>
      <c r="I77" s="179"/>
      <c r="J77" s="180" t="e">
        <f>(R49*100+T49*64+V49*36+X49*16)/C41</f>
        <v>#DIV/0!</v>
      </c>
      <c r="K77" s="181"/>
      <c r="L77" s="181"/>
      <c r="M77" s="18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5.25" customHeight="1">
      <c r="A78" s="12"/>
      <c r="B78" s="12"/>
      <c r="C78" s="183" t="s">
        <v>48</v>
      </c>
      <c r="D78" s="184"/>
      <c r="E78" s="184"/>
      <c r="F78" s="184"/>
      <c r="G78" s="184"/>
      <c r="H78" s="184"/>
      <c r="I78" s="185"/>
      <c r="J78" s="180" t="e">
        <f>Y41/C41</f>
        <v>#DIV/0!</v>
      </c>
      <c r="K78" s="181"/>
      <c r="L78" s="181"/>
      <c r="M78" s="18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</sheetData>
  <sheetProtection password="C7B7" sheet="1" objects="1" scenarios="1" pivotTables="0"/>
  <mergeCells count="109"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R54:S54"/>
    <mergeCell ref="T54:U54"/>
    <mergeCell ref="V54:W54"/>
    <mergeCell ref="R55:S55"/>
    <mergeCell ref="T55:U55"/>
    <mergeCell ref="V55:W55"/>
    <mergeCell ref="H51:I51"/>
    <mergeCell ref="R51:S51"/>
    <mergeCell ref="T51:U51"/>
    <mergeCell ref="V51:W51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X49:Y49"/>
    <mergeCell ref="X50:Y50"/>
    <mergeCell ref="X51:Y51"/>
    <mergeCell ref="X54:Y54"/>
    <mergeCell ref="X55:Y55"/>
    <mergeCell ref="AA3:AA7"/>
    <mergeCell ref="X3:X7"/>
    <mergeCell ref="A41:B41"/>
    <mergeCell ref="B1:Z1"/>
    <mergeCell ref="Y3:Y7"/>
    <mergeCell ref="Z3:Z7"/>
    <mergeCell ref="D45:X45"/>
    <mergeCell ref="D48:G48"/>
    <mergeCell ref="H48:I48"/>
    <mergeCell ref="A42:B42"/>
    <mergeCell ref="A43:B43"/>
    <mergeCell ref="R48:U48"/>
    <mergeCell ref="V48:Y48"/>
    <mergeCell ref="D52:G52"/>
    <mergeCell ref="H52:I52"/>
    <mergeCell ref="D50:G50"/>
    <mergeCell ref="H50:I50"/>
    <mergeCell ref="R50:S50"/>
    <mergeCell ref="T50:U50"/>
  </mergeCells>
  <conditionalFormatting sqref="Z8:Z41">
    <cfRule type="cellIs" dxfId="532" priority="18" operator="equal">
      <formula>2</formula>
    </cfRule>
    <cfRule type="cellIs" dxfId="531" priority="23" operator="equal">
      <formula>3</formula>
    </cfRule>
    <cfRule type="cellIs" dxfId="530" priority="24" operator="equal">
      <formula>4</formula>
    </cfRule>
    <cfRule type="cellIs" dxfId="529" priority="25" operator="equal">
      <formula>5</formula>
    </cfRule>
  </conditionalFormatting>
  <conditionalFormatting sqref="B28:B40">
    <cfRule type="cellIs" dxfId="528" priority="22" operator="equal">
      <formula>0</formula>
    </cfRule>
  </conditionalFormatting>
  <conditionalFormatting sqref="Z8:Z40">
    <cfRule type="cellIs" dxfId="527" priority="19" operator="equal">
      <formula>2</formula>
    </cfRule>
    <cfRule type="cellIs" dxfId="526" priority="20" operator="equal">
      <formula>3</formula>
    </cfRule>
    <cfRule type="cellIs" dxfId="525" priority="21" operator="equal">
      <formula>4</formula>
    </cfRule>
  </conditionalFormatting>
  <conditionalFormatting sqref="K8:L40">
    <cfRule type="cellIs" dxfId="524" priority="17" operator="equal">
      <formula>"+"</formula>
    </cfRule>
  </conditionalFormatting>
  <conditionalFormatting sqref="D56:M74">
    <cfRule type="cellIs" dxfId="523" priority="16" operator="equal">
      <formula>0</formula>
    </cfRule>
  </conditionalFormatting>
  <conditionalFormatting sqref="B8:B27">
    <cfRule type="cellIs" dxfId="522" priority="15" operator="equal">
      <formula>0</formula>
    </cfRule>
  </conditionalFormatting>
  <conditionalFormatting sqref="C41:Z42">
    <cfRule type="cellIs" dxfId="521" priority="14" operator="equal">
      <formula>0</formula>
    </cfRule>
  </conditionalFormatting>
  <conditionalFormatting sqref="D43:X43">
    <cfRule type="containsErrors" dxfId="520" priority="13">
      <formula>ISERROR(D43)</formula>
    </cfRule>
  </conditionalFormatting>
  <conditionalFormatting sqref="R51:X51">
    <cfRule type="containsErrors" dxfId="519" priority="12">
      <formula>ISERROR(R51)</formula>
    </cfRule>
  </conditionalFormatting>
  <conditionalFormatting sqref="L56:M58">
    <cfRule type="containsErrors" dxfId="518" priority="11">
      <formula>ISERROR(L56)</formula>
    </cfRule>
  </conditionalFormatting>
  <conditionalFormatting sqref="L60:M64">
    <cfRule type="containsErrors" dxfId="517" priority="10">
      <formula>ISERROR(L60)</formula>
    </cfRule>
  </conditionalFormatting>
  <conditionalFormatting sqref="L66:M69">
    <cfRule type="containsErrors" dxfId="516" priority="9">
      <formula>ISERROR(L66)</formula>
    </cfRule>
  </conditionalFormatting>
  <conditionalFormatting sqref="L71:M74">
    <cfRule type="containsErrors" dxfId="515" priority="8">
      <formula>ISERROR(L71)</formula>
    </cfRule>
  </conditionalFormatting>
  <conditionalFormatting sqref="J75:M78">
    <cfRule type="containsErrors" dxfId="514" priority="7">
      <formula>ISERROR(J75)</formula>
    </cfRule>
  </conditionalFormatting>
  <conditionalFormatting sqref="I8:L40">
    <cfRule type="cellIs" dxfId="513" priority="6" operator="equal">
      <formula>"+"</formula>
    </cfRule>
  </conditionalFormatting>
  <conditionalFormatting sqref="AA8:AA40">
    <cfRule type="cellIs" dxfId="512" priority="2" operator="equal">
      <formula>5</formula>
    </cfRule>
    <cfRule type="cellIs" dxfId="511" priority="3" operator="equal">
      <formula>4</formula>
    </cfRule>
    <cfRule type="cellIs" dxfId="510" priority="4" operator="equal">
      <formula>3</formula>
    </cfRule>
    <cfRule type="cellIs" dxfId="509" priority="5" operator="equal">
      <formula>2</formula>
    </cfRule>
  </conditionalFormatting>
  <conditionalFormatting sqref="H8:L40">
    <cfRule type="cellIs" dxfId="508" priority="1" operator="equal">
      <formula>"+"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</sheetPr>
  <dimension ref="A1:AC156"/>
  <sheetViews>
    <sheetView topLeftCell="A34" workbookViewId="0"/>
  </sheetViews>
  <sheetFormatPr defaultRowHeight="15"/>
  <cols>
    <col min="2" max="2" width="19.7109375" customWidth="1"/>
    <col min="3" max="3" width="10.42578125" customWidth="1"/>
    <col min="4" max="6" width="10.140625" customWidth="1"/>
    <col min="7" max="7" width="10" customWidth="1"/>
    <col min="8" max="8" width="11.42578125" customWidth="1"/>
    <col min="11" max="11" width="7.42578125" customWidth="1"/>
    <col min="12" max="12" width="10.42578125" customWidth="1"/>
    <col min="14" max="14" width="12.28515625" customWidth="1"/>
    <col min="18" max="18" width="10.7109375" customWidth="1"/>
    <col min="19" max="19" width="7.28515625" customWidth="1"/>
    <col min="20" max="20" width="19.5703125" customWidth="1"/>
    <col min="21" max="21" width="10.5703125" customWidth="1"/>
    <col min="24" max="24" width="10.42578125" customWidth="1"/>
    <col min="25" max="25" width="7.140625" customWidth="1"/>
    <col min="26" max="26" width="7.42578125" customWidth="1"/>
    <col min="27" max="27" width="7" customWidth="1"/>
    <col min="28" max="28" width="10.7109375" customWidth="1"/>
  </cols>
  <sheetData>
    <row r="1" spans="1:29" ht="98.25" customHeight="1">
      <c r="B1" s="259" t="s">
        <v>85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</row>
    <row r="2" spans="1:29" ht="23.25">
      <c r="A2" s="12"/>
      <c r="B2" s="270" t="s">
        <v>84</v>
      </c>
      <c r="C2" s="270"/>
      <c r="D2" s="270"/>
      <c r="E2" s="270"/>
      <c r="F2" s="270"/>
      <c r="G2" s="270"/>
      <c r="H2" s="270"/>
      <c r="I2" s="270"/>
      <c r="J2" s="270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>
      <c r="A4" s="12"/>
      <c r="B4" s="55"/>
      <c r="C4" s="47" t="s">
        <v>72</v>
      </c>
      <c r="D4" s="47" t="s">
        <v>66</v>
      </c>
      <c r="E4" s="47" t="s">
        <v>67</v>
      </c>
      <c r="F4" s="47" t="s">
        <v>68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>
      <c r="A5" s="12"/>
      <c r="B5" s="55" t="s">
        <v>69</v>
      </c>
      <c r="C5" s="48" t="e">
        <f>'1 четверть'!$J$76</f>
        <v>#DIV/0!</v>
      </c>
      <c r="D5" s="48" t="e">
        <f>'2 четверть'!$J$76</f>
        <v>#DIV/0!</v>
      </c>
      <c r="E5" s="48" t="e">
        <f>'3 четверть'!$J$76</f>
        <v>#DIV/0!</v>
      </c>
      <c r="F5" s="48" t="e">
        <f>'конец года'!$J$76</f>
        <v>#DIV/0!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>
      <c r="A6" s="12"/>
      <c r="B6" s="55" t="s">
        <v>70</v>
      </c>
      <c r="C6" s="48" t="e">
        <f>'1 четверть'!$J$75</f>
        <v>#DIV/0!</v>
      </c>
      <c r="D6" s="48" t="e">
        <f>'2 четверть'!$J$75</f>
        <v>#DIV/0!</v>
      </c>
      <c r="E6" s="48" t="e">
        <f>'3 четверть'!$J$75</f>
        <v>#DIV/0!</v>
      </c>
      <c r="F6" s="48" t="e">
        <f>'конец года'!$J$75</f>
        <v>#DIV/0!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>
      <c r="A7" s="12"/>
      <c r="B7" s="55" t="s">
        <v>71</v>
      </c>
      <c r="C7" s="49" t="e">
        <f>'1 четверть'!$J$77</f>
        <v>#DIV/0!</v>
      </c>
      <c r="D7" s="49" t="e">
        <f>'2 четверть'!$J$77</f>
        <v>#DIV/0!</v>
      </c>
      <c r="E7" s="49" t="e">
        <f>'3 четверть'!$J$77</f>
        <v>#DIV/0!</v>
      </c>
      <c r="F7" s="49" t="e">
        <f>'конец года'!$J$77</f>
        <v>#DIV/0!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23.25">
      <c r="A26" s="12"/>
      <c r="B26" s="12"/>
      <c r="C26" s="262" t="s">
        <v>77</v>
      </c>
      <c r="D26" s="262"/>
      <c r="E26" s="262"/>
      <c r="F26" s="26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>
      <c r="A28" s="12"/>
      <c r="B28" s="268"/>
      <c r="C28" s="269"/>
      <c r="D28" s="50" t="s">
        <v>72</v>
      </c>
      <c r="E28" s="50" t="s">
        <v>66</v>
      </c>
      <c r="F28" s="50" t="s">
        <v>67</v>
      </c>
      <c r="G28" s="50" t="s">
        <v>68</v>
      </c>
      <c r="H28" s="12"/>
      <c r="I28" s="268"/>
      <c r="J28" s="269"/>
      <c r="K28" s="50"/>
      <c r="L28" s="50" t="s">
        <v>66</v>
      </c>
      <c r="M28" s="50" t="s">
        <v>67</v>
      </c>
      <c r="N28" s="50" t="s">
        <v>68</v>
      </c>
      <c r="O28" s="12"/>
      <c r="P28" s="268"/>
      <c r="Q28" s="269"/>
      <c r="R28" s="50"/>
      <c r="S28" s="50"/>
      <c r="T28" s="50" t="s">
        <v>67</v>
      </c>
      <c r="U28" s="50" t="s">
        <v>68</v>
      </c>
      <c r="V28" s="12"/>
      <c r="W28" s="268"/>
      <c r="X28" s="269"/>
      <c r="Y28" s="50"/>
      <c r="Z28" s="50"/>
      <c r="AA28" s="50"/>
      <c r="AB28" s="50" t="s">
        <v>68</v>
      </c>
      <c r="AC28" s="12"/>
    </row>
    <row r="29" spans="1:29">
      <c r="A29" s="12"/>
      <c r="B29" s="263" t="s">
        <v>73</v>
      </c>
      <c r="C29" s="263"/>
      <c r="D29" s="48" t="e">
        <f>'1 четверть'!$L$66</f>
        <v>#DIV/0!</v>
      </c>
      <c r="E29" s="48" t="e">
        <f>'2 четверть'!$L$66</f>
        <v>#DIV/0!</v>
      </c>
      <c r="F29" s="48" t="e">
        <f>'3 четверть'!$L$66</f>
        <v>#DIV/0!</v>
      </c>
      <c r="G29" s="48" t="e">
        <f>'конец года'!$L$66</f>
        <v>#DIV/0!</v>
      </c>
      <c r="H29" s="12"/>
      <c r="I29" s="263" t="s">
        <v>73</v>
      </c>
      <c r="J29" s="263"/>
      <c r="K29" s="48"/>
      <c r="L29" s="48" t="e">
        <f>'2 четверть'!$L$66</f>
        <v>#DIV/0!</v>
      </c>
      <c r="M29" s="48" t="e">
        <f>'3 четверть'!$L$66</f>
        <v>#DIV/0!</v>
      </c>
      <c r="N29" s="48" t="e">
        <f>'конец года'!$L$66</f>
        <v>#DIV/0!</v>
      </c>
      <c r="O29" s="12"/>
      <c r="P29" s="263" t="s">
        <v>73</v>
      </c>
      <c r="Q29" s="263"/>
      <c r="R29" s="48"/>
      <c r="S29" s="48"/>
      <c r="T29" s="48" t="e">
        <f>'3 четверть'!$L$66</f>
        <v>#DIV/0!</v>
      </c>
      <c r="U29" s="48" t="e">
        <f>'конец года'!$L$66</f>
        <v>#DIV/0!</v>
      </c>
      <c r="V29" s="12"/>
      <c r="W29" s="263" t="s">
        <v>73</v>
      </c>
      <c r="X29" s="263"/>
      <c r="Y29" s="48"/>
      <c r="Z29" s="48"/>
      <c r="AA29" s="48"/>
      <c r="AB29" s="48" t="e">
        <f>'конец года'!$L$66</f>
        <v>#DIV/0!</v>
      </c>
      <c r="AC29" s="12"/>
    </row>
    <row r="30" spans="1:29">
      <c r="A30" s="12"/>
      <c r="B30" s="263" t="s">
        <v>74</v>
      </c>
      <c r="C30" s="263"/>
      <c r="D30" s="48" t="e">
        <f>'1 четверть'!$L$67</f>
        <v>#DIV/0!</v>
      </c>
      <c r="E30" s="48" t="e">
        <f>'2 четверть'!$L$67</f>
        <v>#DIV/0!</v>
      </c>
      <c r="F30" s="48" t="e">
        <f>'3 четверть'!$L$67</f>
        <v>#DIV/0!</v>
      </c>
      <c r="G30" s="48" t="e">
        <f>'конец года'!$L$67</f>
        <v>#DIV/0!</v>
      </c>
      <c r="H30" s="12"/>
      <c r="I30" s="263" t="s">
        <v>74</v>
      </c>
      <c r="J30" s="263"/>
      <c r="K30" s="48"/>
      <c r="L30" s="48" t="e">
        <f>'2 четверть'!$L$67</f>
        <v>#DIV/0!</v>
      </c>
      <c r="M30" s="48" t="e">
        <f>'3 четверть'!$L$67</f>
        <v>#DIV/0!</v>
      </c>
      <c r="N30" s="48" t="e">
        <f>'конец года'!$L$67</f>
        <v>#DIV/0!</v>
      </c>
      <c r="O30" s="12"/>
      <c r="P30" s="263" t="s">
        <v>74</v>
      </c>
      <c r="Q30" s="263"/>
      <c r="R30" s="48"/>
      <c r="S30" s="48"/>
      <c r="T30" s="48" t="e">
        <f>'3 четверть'!$L$67</f>
        <v>#DIV/0!</v>
      </c>
      <c r="U30" s="48" t="e">
        <f>'конец года'!$L$67</f>
        <v>#DIV/0!</v>
      </c>
      <c r="V30" s="12"/>
      <c r="W30" s="263" t="s">
        <v>74</v>
      </c>
      <c r="X30" s="263"/>
      <c r="Y30" s="48"/>
      <c r="Z30" s="48"/>
      <c r="AA30" s="48"/>
      <c r="AB30" s="48" t="e">
        <f>'конец года'!$L$67</f>
        <v>#DIV/0!</v>
      </c>
      <c r="AC30" s="12"/>
    </row>
    <row r="31" spans="1:29">
      <c r="A31" s="12"/>
      <c r="B31" s="263" t="s">
        <v>75</v>
      </c>
      <c r="C31" s="263"/>
      <c r="D31" s="48" t="e">
        <f>'1 четверть'!$L$68</f>
        <v>#DIV/0!</v>
      </c>
      <c r="E31" s="48" t="e">
        <f>'2 четверть'!$L$68</f>
        <v>#DIV/0!</v>
      </c>
      <c r="F31" s="48" t="e">
        <f>'3 четверть'!$L$68</f>
        <v>#DIV/0!</v>
      </c>
      <c r="G31" s="48" t="e">
        <f>'конец года'!$L$68</f>
        <v>#DIV/0!</v>
      </c>
      <c r="H31" s="12"/>
      <c r="I31" s="263" t="s">
        <v>75</v>
      </c>
      <c r="J31" s="263"/>
      <c r="K31" s="48"/>
      <c r="L31" s="48" t="e">
        <f>'2 четверть'!$L$68</f>
        <v>#DIV/0!</v>
      </c>
      <c r="M31" s="48" t="e">
        <f>'3 четверть'!$L$68</f>
        <v>#DIV/0!</v>
      </c>
      <c r="N31" s="48" t="e">
        <f>'конец года'!$L$68</f>
        <v>#DIV/0!</v>
      </c>
      <c r="O31" s="12"/>
      <c r="P31" s="263" t="s">
        <v>75</v>
      </c>
      <c r="Q31" s="263"/>
      <c r="R31" s="48"/>
      <c r="S31" s="48"/>
      <c r="T31" s="48" t="e">
        <f>'3 четверть'!$L$68</f>
        <v>#DIV/0!</v>
      </c>
      <c r="U31" s="48" t="e">
        <f>'конец года'!$L$68</f>
        <v>#DIV/0!</v>
      </c>
      <c r="V31" s="12"/>
      <c r="W31" s="263" t="s">
        <v>75</v>
      </c>
      <c r="X31" s="263"/>
      <c r="Y31" s="48"/>
      <c r="Z31" s="48"/>
      <c r="AA31" s="48"/>
      <c r="AB31" s="48" t="e">
        <f>'конец года'!$L$68</f>
        <v>#DIV/0!</v>
      </c>
      <c r="AC31" s="12"/>
    </row>
    <row r="32" spans="1:29">
      <c r="A32" s="12"/>
      <c r="B32" s="263" t="s">
        <v>76</v>
      </c>
      <c r="C32" s="263"/>
      <c r="D32" s="48" t="e">
        <f>'1 четверть'!$L$69</f>
        <v>#DIV/0!</v>
      </c>
      <c r="E32" s="48" t="e">
        <f>'2 четверть'!$L$69</f>
        <v>#DIV/0!</v>
      </c>
      <c r="F32" s="48" t="e">
        <f>'3 четверть'!$L$69</f>
        <v>#DIV/0!</v>
      </c>
      <c r="G32" s="48" t="e">
        <f>'конец года'!$L$69</f>
        <v>#DIV/0!</v>
      </c>
      <c r="H32" s="12"/>
      <c r="I32" s="263" t="s">
        <v>76</v>
      </c>
      <c r="J32" s="263"/>
      <c r="K32" s="48"/>
      <c r="L32" s="48" t="e">
        <f>'2 четверть'!$L$69</f>
        <v>#DIV/0!</v>
      </c>
      <c r="M32" s="48" t="e">
        <f>'3 четверть'!$L$69</f>
        <v>#DIV/0!</v>
      </c>
      <c r="N32" s="48" t="e">
        <f>'конец года'!$L$69</f>
        <v>#DIV/0!</v>
      </c>
      <c r="O32" s="12"/>
      <c r="P32" s="263" t="s">
        <v>76</v>
      </c>
      <c r="Q32" s="263"/>
      <c r="R32" s="48"/>
      <c r="S32" s="48"/>
      <c r="T32" s="48" t="e">
        <f>'3 четверть'!$L$69</f>
        <v>#DIV/0!</v>
      </c>
      <c r="U32" s="48" t="e">
        <f>'конец года'!$L$69</f>
        <v>#DIV/0!</v>
      </c>
      <c r="V32" s="12"/>
      <c r="W32" s="263" t="s">
        <v>76</v>
      </c>
      <c r="X32" s="263"/>
      <c r="Y32" s="48"/>
      <c r="Z32" s="48"/>
      <c r="AA32" s="48"/>
      <c r="AB32" s="48" t="e">
        <f>'конец года'!$L$69</f>
        <v>#DIV/0!</v>
      </c>
      <c r="AC32" s="12"/>
    </row>
    <row r="33" spans="1:29">
      <c r="A33" s="12"/>
      <c r="B33" s="51"/>
      <c r="C33" s="51"/>
      <c r="D33" s="56"/>
      <c r="E33" s="56"/>
      <c r="F33" s="56"/>
      <c r="G33" s="56"/>
      <c r="H33" s="12"/>
      <c r="I33" s="51"/>
      <c r="J33" s="51"/>
      <c r="K33" s="56"/>
      <c r="L33" s="56"/>
      <c r="M33" s="56"/>
      <c r="N33" s="56"/>
      <c r="O33" s="12"/>
      <c r="P33" s="51"/>
      <c r="Q33" s="51"/>
      <c r="R33" s="56"/>
      <c r="S33" s="56"/>
      <c r="T33" s="56"/>
      <c r="U33" s="56"/>
      <c r="V33" s="12"/>
      <c r="W33" s="51"/>
      <c r="X33" s="51"/>
      <c r="Y33" s="56"/>
      <c r="Z33" s="56"/>
      <c r="AA33" s="56"/>
      <c r="AB33" s="52"/>
      <c r="AC33" s="12"/>
    </row>
    <row r="34" spans="1:29" ht="18.75">
      <c r="A34" s="12"/>
      <c r="B34" s="51"/>
      <c r="C34" s="51"/>
      <c r="D34" s="56"/>
      <c r="E34" s="264" t="s">
        <v>87</v>
      </c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52"/>
      <c r="AC34" s="12"/>
    </row>
    <row r="35" spans="1:29">
      <c r="A35" s="12"/>
      <c r="B35" s="51"/>
      <c r="C35" s="51"/>
      <c r="D35" s="56"/>
      <c r="E35" s="56"/>
      <c r="F35" s="56"/>
      <c r="G35" s="56"/>
      <c r="H35" s="12"/>
      <c r="I35" s="51"/>
      <c r="J35" s="51"/>
      <c r="K35" s="56"/>
      <c r="L35" s="56"/>
      <c r="M35" s="56"/>
      <c r="N35" s="56"/>
      <c r="O35" s="12"/>
      <c r="P35" s="51"/>
      <c r="Q35" s="51"/>
      <c r="R35" s="56"/>
      <c r="S35" s="56"/>
      <c r="T35" s="56"/>
      <c r="U35" s="56"/>
      <c r="V35" s="12"/>
      <c r="W35" s="51"/>
      <c r="X35" s="51"/>
      <c r="Y35" s="56"/>
      <c r="Z35" s="56"/>
      <c r="AA35" s="56"/>
      <c r="AB35" s="52"/>
      <c r="AC35" s="12"/>
    </row>
    <row r="36" spans="1:29">
      <c r="A36" s="12"/>
      <c r="B36" s="51"/>
      <c r="C36" s="51"/>
      <c r="D36" s="56"/>
      <c r="E36" s="56"/>
      <c r="F36" s="56"/>
      <c r="G36" s="56"/>
      <c r="H36" s="12"/>
      <c r="I36" s="51"/>
      <c r="J36" s="51"/>
      <c r="K36" s="56"/>
      <c r="L36" s="56"/>
      <c r="M36" s="56"/>
      <c r="N36" s="56"/>
      <c r="O36" s="12"/>
      <c r="P36" s="51"/>
      <c r="Q36" s="51"/>
      <c r="R36" s="56"/>
      <c r="S36" s="56"/>
      <c r="T36" s="56"/>
      <c r="U36" s="56"/>
      <c r="V36" s="12"/>
      <c r="W36" s="51"/>
      <c r="X36" s="51"/>
      <c r="Y36" s="56"/>
      <c r="Z36" s="56"/>
      <c r="AA36" s="56"/>
      <c r="AB36" s="52"/>
      <c r="AC36" s="12"/>
    </row>
    <row r="37" spans="1:29">
      <c r="A37" s="12"/>
      <c r="B37" s="51"/>
      <c r="C37" s="51"/>
      <c r="D37" s="56"/>
      <c r="E37" s="56"/>
      <c r="F37" s="56"/>
      <c r="G37" s="56"/>
      <c r="H37" s="12"/>
      <c r="I37" s="51"/>
      <c r="J37" s="51"/>
      <c r="K37" s="56"/>
      <c r="L37" s="56"/>
      <c r="M37" s="56"/>
      <c r="N37" s="56"/>
      <c r="O37" s="12"/>
      <c r="P37" s="51"/>
      <c r="Q37" s="51"/>
      <c r="R37" s="56"/>
      <c r="S37" s="56"/>
      <c r="T37" s="56"/>
      <c r="U37" s="56"/>
      <c r="V37" s="12"/>
      <c r="W37" s="51"/>
      <c r="X37" s="51"/>
      <c r="Y37" s="56"/>
      <c r="Z37" s="56"/>
      <c r="AA37" s="56"/>
      <c r="AB37" s="52"/>
      <c r="AC37" s="12"/>
    </row>
    <row r="38" spans="1:29">
      <c r="A38" s="12"/>
      <c r="B38" s="51"/>
      <c r="C38" s="51"/>
      <c r="D38" s="56"/>
      <c r="E38" s="56"/>
      <c r="F38" s="56"/>
      <c r="G38" s="56"/>
      <c r="H38" s="12"/>
      <c r="I38" s="51"/>
      <c r="J38" s="51"/>
      <c r="K38" s="56"/>
      <c r="L38" s="56"/>
      <c r="M38" s="56"/>
      <c r="N38" s="56"/>
      <c r="O38" s="12"/>
      <c r="P38" s="51"/>
      <c r="Q38" s="51"/>
      <c r="R38" s="56"/>
      <c r="S38" s="56"/>
      <c r="T38" s="56"/>
      <c r="U38" s="56"/>
      <c r="V38" s="12"/>
      <c r="W38" s="51"/>
      <c r="X38" s="51"/>
      <c r="Y38" s="56"/>
      <c r="Z38" s="56"/>
      <c r="AA38" s="56"/>
      <c r="AB38" s="52"/>
      <c r="AC38" s="12"/>
    </row>
    <row r="39" spans="1:29">
      <c r="A39" s="12"/>
      <c r="B39" s="51"/>
      <c r="C39" s="51"/>
      <c r="D39" s="56"/>
      <c r="E39" s="56"/>
      <c r="F39" s="56"/>
      <c r="G39" s="56"/>
      <c r="H39" s="12"/>
      <c r="I39" s="51"/>
      <c r="J39" s="51"/>
      <c r="K39" s="56"/>
      <c r="L39" s="56"/>
      <c r="M39" s="56"/>
      <c r="N39" s="56"/>
      <c r="O39" s="12"/>
      <c r="P39" s="51"/>
      <c r="Q39" s="51"/>
      <c r="R39" s="56"/>
      <c r="S39" s="56"/>
      <c r="T39" s="56"/>
      <c r="U39" s="56"/>
      <c r="V39" s="12"/>
      <c r="W39" s="51"/>
      <c r="X39" s="51"/>
      <c r="Y39" s="56"/>
      <c r="Z39" s="56"/>
      <c r="AA39" s="56"/>
      <c r="AB39" s="52"/>
      <c r="AC39" s="12"/>
    </row>
    <row r="40" spans="1:29">
      <c r="A40" s="12"/>
      <c r="B40" s="51"/>
      <c r="C40" s="51"/>
      <c r="D40" s="56"/>
      <c r="E40" s="56"/>
      <c r="F40" s="56"/>
      <c r="G40" s="56"/>
      <c r="H40" s="12"/>
      <c r="I40" s="51"/>
      <c r="J40" s="51"/>
      <c r="K40" s="56"/>
      <c r="L40" s="56"/>
      <c r="M40" s="56"/>
      <c r="N40" s="56"/>
      <c r="O40" s="12"/>
      <c r="P40" s="51"/>
      <c r="Q40" s="51"/>
      <c r="R40" s="56"/>
      <c r="S40" s="56"/>
      <c r="T40" s="56"/>
      <c r="U40" s="56"/>
      <c r="V40" s="12"/>
      <c r="W40" s="51"/>
      <c r="X40" s="51"/>
      <c r="Y40" s="56"/>
      <c r="Z40" s="56"/>
      <c r="AA40" s="56"/>
      <c r="AB40" s="52"/>
      <c r="AC40" s="12"/>
    </row>
    <row r="41" spans="1:29">
      <c r="A41" s="12"/>
      <c r="B41" s="51"/>
      <c r="C41" s="51"/>
      <c r="D41" s="56"/>
      <c r="E41" s="56"/>
      <c r="F41" s="56"/>
      <c r="G41" s="56"/>
      <c r="H41" s="12"/>
      <c r="I41" s="51"/>
      <c r="J41" s="51"/>
      <c r="K41" s="56"/>
      <c r="L41" s="56"/>
      <c r="M41" s="56"/>
      <c r="N41" s="56"/>
      <c r="O41" s="12"/>
      <c r="P41" s="51"/>
      <c r="Q41" s="51"/>
      <c r="R41" s="56"/>
      <c r="S41" s="56"/>
      <c r="T41" s="56"/>
      <c r="U41" s="56"/>
      <c r="V41" s="12"/>
      <c r="W41" s="51"/>
      <c r="X41" s="51"/>
      <c r="Y41" s="56"/>
      <c r="Z41" s="56"/>
      <c r="AA41" s="56"/>
      <c r="AB41" s="52"/>
      <c r="AC41" s="12"/>
    </row>
    <row r="42" spans="1:29">
      <c r="A42" s="12"/>
      <c r="B42" s="51"/>
      <c r="C42" s="51"/>
      <c r="D42" s="56"/>
      <c r="E42" s="56"/>
      <c r="F42" s="56"/>
      <c r="G42" s="56"/>
      <c r="H42" s="12"/>
      <c r="I42" s="51"/>
      <c r="J42" s="51"/>
      <c r="K42" s="56"/>
      <c r="L42" s="56"/>
      <c r="M42" s="56"/>
      <c r="N42" s="56"/>
      <c r="O42" s="12"/>
      <c r="P42" s="51"/>
      <c r="Q42" s="51"/>
      <c r="R42" s="56"/>
      <c r="S42" s="56"/>
      <c r="T42" s="56"/>
      <c r="U42" s="56"/>
      <c r="V42" s="12"/>
      <c r="W42" s="51"/>
      <c r="X42" s="51"/>
      <c r="Y42" s="56"/>
      <c r="Z42" s="56"/>
      <c r="AA42" s="56"/>
      <c r="AB42" s="52"/>
      <c r="AC42" s="12"/>
    </row>
    <row r="43" spans="1:29">
      <c r="A43" s="12"/>
      <c r="B43" s="51"/>
      <c r="C43" s="51"/>
      <c r="D43" s="56"/>
      <c r="E43" s="56"/>
      <c r="F43" s="56"/>
      <c r="G43" s="56"/>
      <c r="H43" s="12"/>
      <c r="I43" s="51"/>
      <c r="J43" s="51"/>
      <c r="K43" s="56"/>
      <c r="L43" s="56"/>
      <c r="M43" s="56"/>
      <c r="N43" s="56"/>
      <c r="O43" s="12"/>
      <c r="P43" s="51"/>
      <c r="Q43" s="51"/>
      <c r="R43" s="56"/>
      <c r="S43" s="56"/>
      <c r="T43" s="56"/>
      <c r="U43" s="56"/>
      <c r="V43" s="12"/>
      <c r="W43" s="51"/>
      <c r="X43" s="51"/>
      <c r="Y43" s="56"/>
      <c r="Z43" s="56"/>
      <c r="AA43" s="56"/>
      <c r="AB43" s="52"/>
      <c r="AC43" s="12"/>
    </row>
    <row r="44" spans="1:29">
      <c r="A44" s="12"/>
      <c r="B44" s="51"/>
      <c r="C44" s="51"/>
      <c r="D44" s="56"/>
      <c r="E44" s="56"/>
      <c r="F44" s="56"/>
      <c r="G44" s="56"/>
      <c r="H44" s="12"/>
      <c r="I44" s="51"/>
      <c r="J44" s="51"/>
      <c r="K44" s="56"/>
      <c r="L44" s="56"/>
      <c r="M44" s="56"/>
      <c r="N44" s="56"/>
      <c r="O44" s="12"/>
      <c r="P44" s="51"/>
      <c r="Q44" s="51"/>
      <c r="R44" s="56"/>
      <c r="S44" s="56"/>
      <c r="T44" s="56"/>
      <c r="U44" s="56"/>
      <c r="V44" s="12"/>
      <c r="W44" s="51"/>
      <c r="X44" s="51"/>
      <c r="Y44" s="56"/>
      <c r="Z44" s="56"/>
      <c r="AA44" s="56"/>
      <c r="AB44" s="52"/>
      <c r="AC44" s="12"/>
    </row>
    <row r="45" spans="1:29">
      <c r="A45" s="12"/>
      <c r="B45" s="51"/>
      <c r="C45" s="51"/>
      <c r="D45" s="56"/>
      <c r="E45" s="56"/>
      <c r="F45" s="56"/>
      <c r="G45" s="56"/>
      <c r="H45" s="12"/>
      <c r="I45" s="51"/>
      <c r="J45" s="51"/>
      <c r="K45" s="56"/>
      <c r="L45" s="56"/>
      <c r="M45" s="56"/>
      <c r="N45" s="56"/>
      <c r="O45" s="12"/>
      <c r="P45" s="51"/>
      <c r="Q45" s="51"/>
      <c r="R45" s="56"/>
      <c r="S45" s="56"/>
      <c r="T45" s="56"/>
      <c r="U45" s="56"/>
      <c r="V45" s="12"/>
      <c r="W45" s="51"/>
      <c r="X45" s="51"/>
      <c r="Y45" s="56"/>
      <c r="Z45" s="56"/>
      <c r="AA45" s="56"/>
      <c r="AB45" s="52"/>
      <c r="AC45" s="12"/>
    </row>
    <row r="46" spans="1:29">
      <c r="A46" s="12"/>
      <c r="B46" s="51"/>
      <c r="C46" s="51"/>
      <c r="D46" s="56"/>
      <c r="E46" s="56"/>
      <c r="F46" s="56"/>
      <c r="G46" s="56"/>
      <c r="H46" s="12"/>
      <c r="I46" s="51"/>
      <c r="J46" s="51"/>
      <c r="K46" s="56"/>
      <c r="L46" s="56"/>
      <c r="M46" s="56"/>
      <c r="N46" s="56"/>
      <c r="O46" s="12"/>
      <c r="P46" s="51"/>
      <c r="Q46" s="51"/>
      <c r="R46" s="56"/>
      <c r="S46" s="56"/>
      <c r="T46" s="56"/>
      <c r="U46" s="56"/>
      <c r="V46" s="12"/>
      <c r="W46" s="51"/>
      <c r="X46" s="51"/>
      <c r="Y46" s="56"/>
      <c r="Z46" s="56"/>
      <c r="AA46" s="56"/>
      <c r="AB46" s="52"/>
      <c r="AC46" s="12"/>
    </row>
    <row r="47" spans="1:29">
      <c r="A47" s="12"/>
      <c r="B47" s="51"/>
      <c r="C47" s="51"/>
      <c r="D47" s="56"/>
      <c r="E47" s="56"/>
      <c r="F47" s="56"/>
      <c r="G47" s="56"/>
      <c r="H47" s="12"/>
      <c r="I47" s="51"/>
      <c r="J47" s="51"/>
      <c r="K47" s="56"/>
      <c r="L47" s="56"/>
      <c r="M47" s="56"/>
      <c r="N47" s="56"/>
      <c r="O47" s="12"/>
      <c r="P47" s="51"/>
      <c r="Q47" s="51"/>
      <c r="R47" s="56"/>
      <c r="S47" s="56"/>
      <c r="T47" s="56"/>
      <c r="U47" s="56"/>
      <c r="V47" s="12"/>
      <c r="W47" s="51"/>
      <c r="X47" s="51"/>
      <c r="Y47" s="56"/>
      <c r="Z47" s="56"/>
      <c r="AA47" s="56"/>
      <c r="AB47" s="52"/>
      <c r="AC47" s="12"/>
    </row>
    <row r="48" spans="1:29">
      <c r="A48" s="12"/>
      <c r="B48" s="51"/>
      <c r="C48" s="51"/>
      <c r="D48" s="56"/>
      <c r="E48" s="56"/>
      <c r="F48" s="56"/>
      <c r="G48" s="56"/>
      <c r="H48" s="12"/>
      <c r="I48" s="51"/>
      <c r="J48" s="51"/>
      <c r="K48" s="56"/>
      <c r="L48" s="56"/>
      <c r="M48" s="56"/>
      <c r="N48" s="56"/>
      <c r="O48" s="12"/>
      <c r="P48" s="51"/>
      <c r="Q48" s="51"/>
      <c r="R48" s="56"/>
      <c r="S48" s="56"/>
      <c r="T48" s="56"/>
      <c r="U48" s="56"/>
      <c r="V48" s="12"/>
      <c r="W48" s="51"/>
      <c r="X48" s="51"/>
      <c r="Y48" s="56"/>
      <c r="Z48" s="56"/>
      <c r="AA48" s="56"/>
      <c r="AB48" s="52"/>
      <c r="AC48" s="12"/>
    </row>
    <row r="49" spans="1:29" ht="18.75">
      <c r="A49" s="12"/>
      <c r="B49" s="51"/>
      <c r="C49" s="266" t="s">
        <v>88</v>
      </c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56"/>
      <c r="O49" s="12"/>
      <c r="P49" s="51"/>
      <c r="Q49" s="51"/>
      <c r="R49" s="56"/>
      <c r="S49" s="56"/>
      <c r="T49" s="56"/>
      <c r="U49" s="56"/>
      <c r="V49" s="12"/>
      <c r="W49" s="51"/>
      <c r="X49" s="51"/>
      <c r="Y49" s="56"/>
      <c r="Z49" s="56"/>
      <c r="AA49" s="56"/>
      <c r="AB49" s="52"/>
      <c r="AC49" s="12"/>
    </row>
    <row r="50" spans="1:29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ht="23.25">
      <c r="A66" s="12"/>
      <c r="B66" s="12"/>
      <c r="C66" s="262" t="s">
        <v>79</v>
      </c>
      <c r="D66" s="262"/>
      <c r="E66" s="26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>
      <c r="A68" s="12"/>
      <c r="B68" s="50"/>
      <c r="C68" s="50" t="s">
        <v>72</v>
      </c>
      <c r="D68" s="50" t="s">
        <v>66</v>
      </c>
      <c r="E68" s="50" t="s">
        <v>67</v>
      </c>
      <c r="F68" s="50" t="s">
        <v>68</v>
      </c>
      <c r="G68" s="12"/>
      <c r="H68" s="50"/>
      <c r="I68" s="50"/>
      <c r="J68" s="50" t="s">
        <v>66</v>
      </c>
      <c r="K68" s="50" t="s">
        <v>67</v>
      </c>
      <c r="L68" s="50" t="s">
        <v>68</v>
      </c>
      <c r="M68" s="12"/>
      <c r="N68" s="50"/>
      <c r="O68" s="50"/>
      <c r="P68" s="50"/>
      <c r="Q68" s="50" t="s">
        <v>67</v>
      </c>
      <c r="R68" s="50" t="s">
        <v>68</v>
      </c>
      <c r="S68" s="12"/>
      <c r="T68" s="50"/>
      <c r="U68" s="50"/>
      <c r="V68" s="50"/>
      <c r="W68" s="50"/>
      <c r="X68" s="50" t="s">
        <v>68</v>
      </c>
      <c r="Y68" s="12"/>
      <c r="Z68" s="12"/>
      <c r="AA68" s="12"/>
      <c r="AB68" s="12"/>
      <c r="AC68" s="12"/>
    </row>
    <row r="69" spans="1:29">
      <c r="A69" s="12"/>
      <c r="B69" s="50" t="s">
        <v>33</v>
      </c>
      <c r="C69" s="48" t="e">
        <f>'1 четверть'!$L$56</f>
        <v>#DIV/0!</v>
      </c>
      <c r="D69" s="48" t="e">
        <f>'2 четверть'!$L$56</f>
        <v>#DIV/0!</v>
      </c>
      <c r="E69" s="48" t="e">
        <f>'3 четверть'!$L$56</f>
        <v>#DIV/0!</v>
      </c>
      <c r="F69" s="48" t="e">
        <f>'конец года'!$L$56</f>
        <v>#DIV/0!</v>
      </c>
      <c r="G69" s="12"/>
      <c r="H69" s="50" t="s">
        <v>33</v>
      </c>
      <c r="I69" s="48"/>
      <c r="J69" s="48" t="e">
        <f>'2 четверть'!$L$56</f>
        <v>#DIV/0!</v>
      </c>
      <c r="K69" s="48" t="e">
        <f>'3 четверть'!$L$56</f>
        <v>#DIV/0!</v>
      </c>
      <c r="L69" s="48" t="e">
        <f>'конец года'!$L$56</f>
        <v>#DIV/0!</v>
      </c>
      <c r="M69" s="12"/>
      <c r="N69" s="50" t="s">
        <v>33</v>
      </c>
      <c r="O69" s="48"/>
      <c r="P69" s="48"/>
      <c r="Q69" s="48" t="e">
        <f>'3 четверть'!$L$56</f>
        <v>#DIV/0!</v>
      </c>
      <c r="R69" s="48" t="e">
        <f>'конец года'!$L$56</f>
        <v>#DIV/0!</v>
      </c>
      <c r="S69" s="12"/>
      <c r="T69" s="50" t="s">
        <v>33</v>
      </c>
      <c r="U69" s="48"/>
      <c r="V69" s="48"/>
      <c r="W69" s="48"/>
      <c r="X69" s="48" t="e">
        <f>'конец года'!$L$56</f>
        <v>#DIV/0!</v>
      </c>
      <c r="Y69" s="12"/>
      <c r="Z69" s="12"/>
      <c r="AA69" s="12"/>
      <c r="AB69" s="12"/>
      <c r="AC69" s="12"/>
    </row>
    <row r="70" spans="1:29">
      <c r="A70" s="12"/>
      <c r="B70" s="50" t="s">
        <v>78</v>
      </c>
      <c r="C70" s="48" t="e">
        <f>'1 четверть'!$L$57</f>
        <v>#DIV/0!</v>
      </c>
      <c r="D70" s="48" t="e">
        <f>'2 четверть'!$L$57</f>
        <v>#DIV/0!</v>
      </c>
      <c r="E70" s="48" t="e">
        <f>'3 четверть'!$L$57</f>
        <v>#DIV/0!</v>
      </c>
      <c r="F70" s="48" t="e">
        <f>'конец года'!$L$57</f>
        <v>#DIV/0!</v>
      </c>
      <c r="G70" s="12"/>
      <c r="H70" s="50" t="s">
        <v>78</v>
      </c>
      <c r="I70" s="48"/>
      <c r="J70" s="48" t="e">
        <f>'2 четверть'!$L$57</f>
        <v>#DIV/0!</v>
      </c>
      <c r="K70" s="48" t="e">
        <f>'3 четверть'!$L$57</f>
        <v>#DIV/0!</v>
      </c>
      <c r="L70" s="48" t="e">
        <f>'конец года'!$L$57</f>
        <v>#DIV/0!</v>
      </c>
      <c r="M70" s="12"/>
      <c r="N70" s="50" t="s">
        <v>78</v>
      </c>
      <c r="O70" s="48"/>
      <c r="P70" s="48"/>
      <c r="Q70" s="48" t="e">
        <f>'3 четверть'!$L$57</f>
        <v>#DIV/0!</v>
      </c>
      <c r="R70" s="48" t="e">
        <f>'конец года'!$L$57</f>
        <v>#DIV/0!</v>
      </c>
      <c r="S70" s="12"/>
      <c r="T70" s="50" t="s">
        <v>78</v>
      </c>
      <c r="U70" s="48"/>
      <c r="V70" s="48"/>
      <c r="W70" s="48"/>
      <c r="X70" s="48" t="e">
        <f>'конец года'!$L$57</f>
        <v>#DIV/0!</v>
      </c>
      <c r="Y70" s="12"/>
      <c r="Z70" s="12"/>
      <c r="AA70" s="12"/>
      <c r="AB70" s="12"/>
      <c r="AC70" s="12"/>
    </row>
    <row r="71" spans="1:29">
      <c r="A71" s="12"/>
      <c r="B71" s="50" t="s">
        <v>34</v>
      </c>
      <c r="C71" s="48" t="e">
        <f>'1 четверть'!$L$58</f>
        <v>#DIV/0!</v>
      </c>
      <c r="D71" s="48" t="e">
        <f>'2 четверть'!$L$58</f>
        <v>#DIV/0!</v>
      </c>
      <c r="E71" s="48" t="e">
        <f>'3 четверть'!$L$58</f>
        <v>#DIV/0!</v>
      </c>
      <c r="F71" s="48" t="e">
        <f>'конец года'!$L$58</f>
        <v>#DIV/0!</v>
      </c>
      <c r="G71" s="12"/>
      <c r="H71" s="50" t="s">
        <v>34</v>
      </c>
      <c r="I71" s="48"/>
      <c r="J71" s="48" t="e">
        <f>'2 четверть'!$L$58</f>
        <v>#DIV/0!</v>
      </c>
      <c r="K71" s="48" t="e">
        <f>'3 четверть'!$L$58</f>
        <v>#DIV/0!</v>
      </c>
      <c r="L71" s="48" t="e">
        <f>'конец года'!$L$58</f>
        <v>#DIV/0!</v>
      </c>
      <c r="M71" s="12"/>
      <c r="N71" s="50" t="s">
        <v>34</v>
      </c>
      <c r="O71" s="48"/>
      <c r="P71" s="48"/>
      <c r="Q71" s="48" t="e">
        <f>'3 четверть'!$L$58</f>
        <v>#DIV/0!</v>
      </c>
      <c r="R71" s="48" t="e">
        <f>'конец года'!$L$58</f>
        <v>#DIV/0!</v>
      </c>
      <c r="S71" s="12"/>
      <c r="T71" s="50" t="s">
        <v>34</v>
      </c>
      <c r="U71" s="48"/>
      <c r="V71" s="48"/>
      <c r="W71" s="48"/>
      <c r="X71" s="48" t="e">
        <f>'конец года'!$L$58</f>
        <v>#DIV/0!</v>
      </c>
      <c r="Y71" s="12"/>
      <c r="Z71" s="12"/>
      <c r="AA71" s="12"/>
      <c r="AB71" s="12"/>
      <c r="AC71" s="12"/>
    </row>
    <row r="72" spans="1:29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ht="18.75">
      <c r="A73" s="12"/>
      <c r="B73" s="12"/>
      <c r="C73" s="260" t="s">
        <v>87</v>
      </c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12"/>
      <c r="X73" s="12"/>
      <c r="Y73" s="12"/>
      <c r="Z73" s="12"/>
      <c r="AA73" s="12"/>
      <c r="AB73" s="12"/>
      <c r="AC73" s="12"/>
    </row>
    <row r="74" spans="1:29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ht="18.75">
      <c r="A89" s="12"/>
      <c r="B89" s="12"/>
      <c r="C89" s="260" t="s">
        <v>88</v>
      </c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ht="21.75" customHeight="1">
      <c r="A109" s="12"/>
      <c r="B109" s="12"/>
      <c r="C109" s="262" t="s">
        <v>83</v>
      </c>
      <c r="D109" s="262"/>
      <c r="E109" s="262"/>
      <c r="F109" s="262"/>
      <c r="G109" s="26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ht="18.75" customHeight="1">
      <c r="A110" s="12"/>
      <c r="B110" s="12"/>
      <c r="C110" s="54"/>
      <c r="D110" s="54"/>
      <c r="E110" s="54"/>
      <c r="F110" s="54"/>
      <c r="G110" s="54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>
      <c r="A112" s="12"/>
      <c r="B112" s="50"/>
      <c r="C112" s="50" t="s">
        <v>72</v>
      </c>
      <c r="D112" s="50" t="s">
        <v>66</v>
      </c>
      <c r="E112" s="50" t="s">
        <v>67</v>
      </c>
      <c r="F112" s="50" t="s">
        <v>68</v>
      </c>
      <c r="G112" s="12"/>
      <c r="H112" s="50"/>
      <c r="I112" s="50"/>
      <c r="J112" s="50" t="s">
        <v>66</v>
      </c>
      <c r="K112" s="50" t="s">
        <v>67</v>
      </c>
      <c r="L112" s="50" t="s">
        <v>68</v>
      </c>
      <c r="M112" s="12"/>
      <c r="N112" s="50"/>
      <c r="O112" s="50"/>
      <c r="P112" s="50"/>
      <c r="Q112" s="50" t="s">
        <v>67</v>
      </c>
      <c r="R112" s="50" t="s">
        <v>68</v>
      </c>
      <c r="S112" s="12"/>
      <c r="T112" s="50"/>
      <c r="U112" s="50"/>
      <c r="V112" s="50"/>
      <c r="W112" s="50"/>
      <c r="X112" s="50" t="s">
        <v>68</v>
      </c>
      <c r="Y112" s="12"/>
      <c r="Z112" s="12"/>
      <c r="AA112" s="12"/>
      <c r="AB112" s="12"/>
      <c r="AC112" s="12"/>
    </row>
    <row r="113" spans="1:29">
      <c r="A113" s="12"/>
      <c r="B113" s="50" t="s">
        <v>80</v>
      </c>
      <c r="C113" s="48" t="e">
        <f>'1 четверть'!$L$71</f>
        <v>#DIV/0!</v>
      </c>
      <c r="D113" s="48" t="e">
        <f>'2 четверть'!$L$71</f>
        <v>#DIV/0!</v>
      </c>
      <c r="E113" s="48" t="e">
        <f>'3 четверть'!$L$71</f>
        <v>#DIV/0!</v>
      </c>
      <c r="F113" s="48" t="e">
        <f>'конец года'!$L$71</f>
        <v>#DIV/0!</v>
      </c>
      <c r="G113" s="12"/>
      <c r="H113" s="50" t="s">
        <v>80</v>
      </c>
      <c r="I113" s="48"/>
      <c r="J113" s="48" t="e">
        <f>'2 четверть'!$L$71</f>
        <v>#DIV/0!</v>
      </c>
      <c r="K113" s="48" t="e">
        <f>'3 четверть'!$L$71</f>
        <v>#DIV/0!</v>
      </c>
      <c r="L113" s="48" t="e">
        <f>'конец года'!$L$71</f>
        <v>#DIV/0!</v>
      </c>
      <c r="M113" s="12"/>
      <c r="N113" s="50" t="s">
        <v>80</v>
      </c>
      <c r="O113" s="48"/>
      <c r="P113" s="48"/>
      <c r="Q113" s="48" t="e">
        <f>'3 четверть'!$L$71</f>
        <v>#DIV/0!</v>
      </c>
      <c r="R113" s="48" t="e">
        <f>'конец года'!$L$71</f>
        <v>#DIV/0!</v>
      </c>
      <c r="S113" s="12"/>
      <c r="T113" s="50" t="s">
        <v>80</v>
      </c>
      <c r="U113" s="48"/>
      <c r="V113" s="48"/>
      <c r="W113" s="48"/>
      <c r="X113" s="48" t="e">
        <f>'конец года'!$L$71</f>
        <v>#DIV/0!</v>
      </c>
      <c r="Y113" s="12"/>
      <c r="Z113" s="12"/>
      <c r="AA113" s="12"/>
      <c r="AB113" s="12"/>
      <c r="AC113" s="12"/>
    </row>
    <row r="114" spans="1:29">
      <c r="A114" s="12"/>
      <c r="B114" s="50" t="s">
        <v>81</v>
      </c>
      <c r="C114" s="48" t="e">
        <f>'1 четверть'!$L$72</f>
        <v>#DIV/0!</v>
      </c>
      <c r="D114" s="48" t="e">
        <f>'2 четверть'!$L$72</f>
        <v>#DIV/0!</v>
      </c>
      <c r="E114" s="48" t="e">
        <f>'3 четверть'!$L$72</f>
        <v>#DIV/0!</v>
      </c>
      <c r="F114" s="48" t="e">
        <f>'конец года'!$L$72</f>
        <v>#DIV/0!</v>
      </c>
      <c r="G114" s="12"/>
      <c r="H114" s="50" t="s">
        <v>81</v>
      </c>
      <c r="I114" s="48"/>
      <c r="J114" s="48" t="e">
        <f>'2 четверть'!$L$72</f>
        <v>#DIV/0!</v>
      </c>
      <c r="K114" s="48" t="e">
        <f>'3 четверть'!$L$72</f>
        <v>#DIV/0!</v>
      </c>
      <c r="L114" s="48" t="e">
        <f>'конец года'!$L$72</f>
        <v>#DIV/0!</v>
      </c>
      <c r="M114" s="12"/>
      <c r="N114" s="50" t="s">
        <v>81</v>
      </c>
      <c r="O114" s="48"/>
      <c r="P114" s="48"/>
      <c r="Q114" s="48" t="e">
        <f>'3 четверть'!$L$72</f>
        <v>#DIV/0!</v>
      </c>
      <c r="R114" s="48" t="e">
        <f>'конец года'!$L$72</f>
        <v>#DIV/0!</v>
      </c>
      <c r="S114" s="12"/>
      <c r="T114" s="50" t="s">
        <v>81</v>
      </c>
      <c r="U114" s="48"/>
      <c r="V114" s="48"/>
      <c r="W114" s="48"/>
      <c r="X114" s="48" t="e">
        <f>'конец года'!$L$72</f>
        <v>#DIV/0!</v>
      </c>
      <c r="Y114" s="12"/>
      <c r="Z114" s="12"/>
      <c r="AA114" s="12"/>
      <c r="AB114" s="12"/>
      <c r="AC114" s="12"/>
    </row>
    <row r="115" spans="1:29">
      <c r="A115" s="12"/>
      <c r="B115" s="50" t="s">
        <v>82</v>
      </c>
      <c r="C115" s="48" t="e">
        <f>'1 четверть'!$L$73</f>
        <v>#DIV/0!</v>
      </c>
      <c r="D115" s="48" t="e">
        <f>'2 четверть'!$L$73</f>
        <v>#DIV/0!</v>
      </c>
      <c r="E115" s="48" t="e">
        <f>'3 четверть'!$L$73</f>
        <v>#DIV/0!</v>
      </c>
      <c r="F115" s="48" t="e">
        <f>'конец года'!$L$73</f>
        <v>#DIV/0!</v>
      </c>
      <c r="G115" s="12"/>
      <c r="H115" s="50" t="s">
        <v>82</v>
      </c>
      <c r="I115" s="48"/>
      <c r="J115" s="48" t="e">
        <f>'2 четверть'!$L$73</f>
        <v>#DIV/0!</v>
      </c>
      <c r="K115" s="48" t="e">
        <f>'3 четверть'!$L$73</f>
        <v>#DIV/0!</v>
      </c>
      <c r="L115" s="48" t="e">
        <f>'конец года'!$L$73</f>
        <v>#DIV/0!</v>
      </c>
      <c r="M115" s="12"/>
      <c r="N115" s="50" t="s">
        <v>82</v>
      </c>
      <c r="O115" s="48"/>
      <c r="P115" s="48"/>
      <c r="Q115" s="48" t="e">
        <f>'3 четверть'!$L$73</f>
        <v>#DIV/0!</v>
      </c>
      <c r="R115" s="48" t="e">
        <f>'конец года'!$L$73</f>
        <v>#DIV/0!</v>
      </c>
      <c r="S115" s="12"/>
      <c r="T115" s="50" t="s">
        <v>82</v>
      </c>
      <c r="U115" s="48"/>
      <c r="V115" s="48"/>
      <c r="W115" s="48"/>
      <c r="X115" s="48" t="e">
        <f>'конец года'!$L$73</f>
        <v>#DIV/0!</v>
      </c>
      <c r="Y115" s="12"/>
      <c r="Z115" s="12"/>
      <c r="AA115" s="12"/>
      <c r="AB115" s="12"/>
      <c r="AC115" s="12"/>
    </row>
    <row r="116" spans="1:29">
      <c r="A116" s="12"/>
      <c r="B116" s="50" t="s">
        <v>59</v>
      </c>
      <c r="C116" s="48" t="e">
        <f>'1 четверть'!$L$74</f>
        <v>#DIV/0!</v>
      </c>
      <c r="D116" s="48" t="e">
        <f>'2 четверть'!$L$74</f>
        <v>#DIV/0!</v>
      </c>
      <c r="E116" s="48" t="e">
        <f>'3 четверть'!$L$74</f>
        <v>#DIV/0!</v>
      </c>
      <c r="F116" s="48" t="e">
        <f>'конец года'!$L$74</f>
        <v>#DIV/0!</v>
      </c>
      <c r="G116" s="12"/>
      <c r="H116" s="50" t="s">
        <v>59</v>
      </c>
      <c r="I116" s="48"/>
      <c r="J116" s="48" t="e">
        <f>'2 четверть'!$L$74</f>
        <v>#DIV/0!</v>
      </c>
      <c r="K116" s="48" t="e">
        <f>'3 четверть'!$L$74</f>
        <v>#DIV/0!</v>
      </c>
      <c r="L116" s="48" t="e">
        <f>'конец года'!$L$74</f>
        <v>#DIV/0!</v>
      </c>
      <c r="M116" s="12"/>
      <c r="N116" s="50" t="s">
        <v>59</v>
      </c>
      <c r="O116" s="48"/>
      <c r="P116" s="48"/>
      <c r="Q116" s="48" t="e">
        <f>'3 четверть'!$L$74</f>
        <v>#DIV/0!</v>
      </c>
      <c r="R116" s="48" t="e">
        <f>'конец года'!$L$74</f>
        <v>#DIV/0!</v>
      </c>
      <c r="S116" s="12"/>
      <c r="T116" s="50" t="s">
        <v>59</v>
      </c>
      <c r="U116" s="48"/>
      <c r="V116" s="48"/>
      <c r="W116" s="48"/>
      <c r="X116" s="48" t="e">
        <f>'конец года'!$L$74</f>
        <v>#DIV/0!</v>
      </c>
      <c r="Y116" s="12"/>
      <c r="Z116" s="12"/>
      <c r="AA116" s="12"/>
      <c r="AB116" s="12"/>
      <c r="AC116" s="12"/>
    </row>
    <row r="117" spans="1:29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ht="18.75">
      <c r="A119" s="12"/>
      <c r="B119" s="12"/>
      <c r="C119" s="260" t="s">
        <v>87</v>
      </c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12"/>
      <c r="AA119" s="12"/>
      <c r="AB119" s="12"/>
      <c r="AC119" s="12"/>
    </row>
    <row r="120" spans="1:29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ht="18.75">
      <c r="A135" s="12"/>
      <c r="B135" s="12"/>
      <c r="C135" s="260" t="s">
        <v>88</v>
      </c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  <row r="141" spans="1:29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</row>
    <row r="142" spans="1:29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</row>
    <row r="143" spans="1:29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</row>
    <row r="144" spans="1:29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</row>
    <row r="145" spans="1:29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</row>
    <row r="146" spans="1:29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</row>
    <row r="147" spans="1:29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</row>
    <row r="148" spans="1:29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</row>
    <row r="149" spans="1:29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</row>
    <row r="150" spans="1:29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</row>
    <row r="151" spans="1:29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</row>
    <row r="152" spans="1:29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</row>
    <row r="153" spans="1:29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</row>
    <row r="154" spans="1:29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</row>
    <row r="155" spans="1:29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</row>
    <row r="156" spans="1:29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</row>
  </sheetData>
  <sheetProtection password="C7B7" sheet="1" objects="1" scenarios="1" pivotTables="0"/>
  <mergeCells count="31">
    <mergeCell ref="W28:X28"/>
    <mergeCell ref="W29:X29"/>
    <mergeCell ref="W30:X30"/>
    <mergeCell ref="W31:X31"/>
    <mergeCell ref="B2:J2"/>
    <mergeCell ref="B29:C29"/>
    <mergeCell ref="B30:C30"/>
    <mergeCell ref="B31:C31"/>
    <mergeCell ref="B28:C28"/>
    <mergeCell ref="C26:F26"/>
    <mergeCell ref="P28:Q28"/>
    <mergeCell ref="P29:Q29"/>
    <mergeCell ref="P30:Q30"/>
    <mergeCell ref="P31:Q31"/>
    <mergeCell ref="I28:J28"/>
    <mergeCell ref="B1:Q1"/>
    <mergeCell ref="C119:Y119"/>
    <mergeCell ref="C135:O135"/>
    <mergeCell ref="C66:E66"/>
    <mergeCell ref="C109:G109"/>
    <mergeCell ref="I29:J29"/>
    <mergeCell ref="I30:J30"/>
    <mergeCell ref="I31:J31"/>
    <mergeCell ref="I32:J32"/>
    <mergeCell ref="W32:X32"/>
    <mergeCell ref="B32:C32"/>
    <mergeCell ref="C73:V73"/>
    <mergeCell ref="C89:N89"/>
    <mergeCell ref="P32:Q32"/>
    <mergeCell ref="E34:AA34"/>
    <mergeCell ref="C49:M49"/>
  </mergeCells>
  <conditionalFormatting sqref="C5:F7">
    <cfRule type="containsErrors" dxfId="507" priority="10">
      <formula>ISERROR(C5)</formula>
    </cfRule>
  </conditionalFormatting>
  <conditionalFormatting sqref="D29:G32">
    <cfRule type="containsErrors" dxfId="506" priority="9">
      <formula>ISERROR(D29)</formula>
    </cfRule>
  </conditionalFormatting>
  <conditionalFormatting sqref="T29:U32">
    <cfRule type="containsErrors" dxfId="505" priority="8">
      <formula>ISERROR(T29)</formula>
    </cfRule>
  </conditionalFormatting>
  <conditionalFormatting sqref="AB29:AB32">
    <cfRule type="containsErrors" dxfId="504" priority="7">
      <formula>ISERROR(AB29)</formula>
    </cfRule>
  </conditionalFormatting>
  <conditionalFormatting sqref="C69:X71">
    <cfRule type="cellIs" dxfId="503" priority="1" operator="equal">
      <formula>0</formula>
    </cfRule>
    <cfRule type="containsErrors" dxfId="502" priority="6">
      <formula>ISERROR(C69)</formula>
    </cfRule>
  </conditionalFormatting>
  <conditionalFormatting sqref="C113:X116">
    <cfRule type="cellIs" dxfId="501" priority="2" operator="equal">
      <formula>0</formula>
    </cfRule>
    <cfRule type="containsErrors" dxfId="500" priority="5">
      <formula>ISERROR(C113)</formula>
    </cfRule>
  </conditionalFormatting>
  <conditionalFormatting sqref="L29:N32">
    <cfRule type="containsErrors" dxfId="499" priority="4">
      <formula>ISERROR(L29)</formula>
    </cfRule>
  </conditionalFormatting>
  <conditionalFormatting sqref="D29:AB32">
    <cfRule type="cellIs" dxfId="498" priority="3" operator="equal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G57"/>
  <sheetViews>
    <sheetView topLeftCell="A34" workbookViewId="0">
      <selection activeCell="R50" sqref="R50"/>
    </sheetView>
  </sheetViews>
  <sheetFormatPr defaultRowHeight="15"/>
  <cols>
    <col min="1" max="1" width="7.140625" customWidth="1"/>
    <col min="2" max="2" width="18.85546875" customWidth="1"/>
    <col min="3" max="3" width="11" customWidth="1"/>
    <col min="4" max="4" width="11.7109375" customWidth="1"/>
    <col min="5" max="6" width="11.42578125" customWidth="1"/>
  </cols>
  <sheetData>
    <row r="2" spans="1:6" ht="18.75">
      <c r="B2" s="273" t="s">
        <v>86</v>
      </c>
      <c r="C2" s="156"/>
      <c r="D2" s="156"/>
      <c r="E2" s="156"/>
      <c r="F2" s="156"/>
    </row>
    <row r="3" spans="1:6" ht="15.75" thickBot="1"/>
    <row r="4" spans="1:6" ht="15" customHeight="1" thickBot="1">
      <c r="A4" s="271" t="s">
        <v>22</v>
      </c>
      <c r="B4" s="272" t="s">
        <v>0</v>
      </c>
      <c r="C4" s="274" t="s">
        <v>72</v>
      </c>
      <c r="D4" s="274" t="s">
        <v>66</v>
      </c>
      <c r="E4" s="274" t="s">
        <v>67</v>
      </c>
      <c r="F4" s="274" t="s">
        <v>68</v>
      </c>
    </row>
    <row r="5" spans="1:6" ht="15" customHeight="1" thickBot="1">
      <c r="A5" s="271"/>
      <c r="B5" s="272"/>
      <c r="C5" s="274"/>
      <c r="D5" s="274"/>
      <c r="E5" s="274"/>
      <c r="F5" s="274"/>
    </row>
    <row r="6" spans="1:6" ht="15" customHeight="1" thickBot="1">
      <c r="A6" s="271"/>
      <c r="B6" s="272"/>
      <c r="C6" s="274"/>
      <c r="D6" s="274"/>
      <c r="E6" s="274"/>
      <c r="F6" s="274"/>
    </row>
    <row r="7" spans="1:6" ht="11.25" customHeight="1" thickBot="1">
      <c r="A7" s="271"/>
      <c r="B7" s="272"/>
      <c r="C7" s="274"/>
      <c r="D7" s="274"/>
      <c r="E7" s="274"/>
      <c r="F7" s="274"/>
    </row>
    <row r="8" spans="1:6" ht="15.75" hidden="1" customHeight="1" thickBot="1">
      <c r="A8" s="5"/>
      <c r="B8" s="2"/>
      <c r="C8" s="4"/>
      <c r="D8" s="4"/>
      <c r="E8" s="4"/>
      <c r="F8" s="4"/>
    </row>
    <row r="9" spans="1:6" ht="21" customHeight="1" thickBot="1">
      <c r="A9" s="6">
        <v>1</v>
      </c>
      <c r="B9" s="2">
        <f>'Список класса'!B9</f>
        <v>0</v>
      </c>
      <c r="C9" s="4">
        <f>'1 четверть'!C8</f>
        <v>0</v>
      </c>
      <c r="D9" s="4">
        <f>'2 четверть'!C8</f>
        <v>0</v>
      </c>
      <c r="E9" s="4">
        <f>'3 четверть'!C8</f>
        <v>0</v>
      </c>
      <c r="F9" s="4">
        <f>'конец года'!C8</f>
        <v>0</v>
      </c>
    </row>
    <row r="10" spans="1:6" ht="20.25" customHeight="1" thickBot="1">
      <c r="A10" s="1">
        <v>2</v>
      </c>
      <c r="B10" s="2">
        <f>'Список класса'!B10</f>
        <v>0</v>
      </c>
      <c r="C10" s="4">
        <f>'1 четверть'!C9</f>
        <v>0</v>
      </c>
      <c r="D10" s="4">
        <f>'2 четверть'!C9</f>
        <v>0</v>
      </c>
      <c r="E10" s="4">
        <f>'3 четверть'!C9</f>
        <v>0</v>
      </c>
      <c r="F10" s="4">
        <f>'конец года'!C9</f>
        <v>0</v>
      </c>
    </row>
    <row r="11" spans="1:6" ht="19.5" customHeight="1" thickBot="1">
      <c r="A11" s="1">
        <v>3</v>
      </c>
      <c r="B11" s="3">
        <f>'Список класса'!B11</f>
        <v>0</v>
      </c>
      <c r="C11" s="4">
        <f>'1 четверть'!C10</f>
        <v>0</v>
      </c>
      <c r="D11" s="4">
        <f>'2 четверть'!C10</f>
        <v>0</v>
      </c>
      <c r="E11" s="4">
        <f>'3 четверть'!C10</f>
        <v>0</v>
      </c>
      <c r="F11" s="4">
        <f>'конец года'!C10</f>
        <v>0</v>
      </c>
    </row>
    <row r="12" spans="1:6" ht="18" customHeight="1" thickBot="1">
      <c r="A12" s="1">
        <v>4</v>
      </c>
      <c r="B12" s="3">
        <f>'Список класса'!B12</f>
        <v>0</v>
      </c>
      <c r="C12" s="4">
        <f>'1 четверть'!C11</f>
        <v>0</v>
      </c>
      <c r="D12" s="4">
        <f>'2 четверть'!C11</f>
        <v>0</v>
      </c>
      <c r="E12" s="4">
        <f>'3 четверть'!C11</f>
        <v>0</v>
      </c>
      <c r="F12" s="4">
        <f>'конец года'!C11</f>
        <v>0</v>
      </c>
    </row>
    <row r="13" spans="1:6" ht="15" customHeight="1" thickBot="1">
      <c r="A13" s="1">
        <v>5</v>
      </c>
      <c r="B13" s="3">
        <f>'Список класса'!B13</f>
        <v>0</v>
      </c>
      <c r="C13" s="4">
        <f>'1 четверть'!C12</f>
        <v>0</v>
      </c>
      <c r="D13" s="4">
        <f>'2 четверть'!C12</f>
        <v>0</v>
      </c>
      <c r="E13" s="4">
        <f>'3 четверть'!C12</f>
        <v>0</v>
      </c>
      <c r="F13" s="4">
        <f>'конец года'!C12</f>
        <v>0</v>
      </c>
    </row>
    <row r="14" spans="1:6" ht="17.25" customHeight="1" thickBot="1">
      <c r="A14" s="1">
        <v>6</v>
      </c>
      <c r="B14" s="3">
        <f>'Список класса'!B14</f>
        <v>0</v>
      </c>
      <c r="C14" s="4">
        <f>'1 четверть'!C13</f>
        <v>0</v>
      </c>
      <c r="D14" s="4">
        <f>'2 четверть'!C13</f>
        <v>0</v>
      </c>
      <c r="E14" s="4">
        <f>'3 четверть'!C13</f>
        <v>0</v>
      </c>
      <c r="F14" s="4">
        <f>'конец года'!C13</f>
        <v>0</v>
      </c>
    </row>
    <row r="15" spans="1:6" ht="20.25" customHeight="1" thickBot="1">
      <c r="A15" s="1">
        <v>7</v>
      </c>
      <c r="B15" s="3">
        <f>'Список класса'!B15</f>
        <v>0</v>
      </c>
      <c r="C15" s="4">
        <f>'1 четверть'!C14</f>
        <v>0</v>
      </c>
      <c r="D15" s="4">
        <f>'2 четверть'!C14</f>
        <v>0</v>
      </c>
      <c r="E15" s="4">
        <f>'3 четверть'!C14</f>
        <v>0</v>
      </c>
      <c r="F15" s="4">
        <f>'конец года'!C14</f>
        <v>0</v>
      </c>
    </row>
    <row r="16" spans="1:6" ht="20.25" customHeight="1" thickBot="1">
      <c r="A16" s="1">
        <v>8</v>
      </c>
      <c r="B16" s="3">
        <f>'Список класса'!B16</f>
        <v>0</v>
      </c>
      <c r="C16" s="4">
        <f>'1 четверть'!C15</f>
        <v>0</v>
      </c>
      <c r="D16" s="4">
        <f>'2 четверть'!C15</f>
        <v>0</v>
      </c>
      <c r="E16" s="4">
        <f>'3 четверть'!C15</f>
        <v>0</v>
      </c>
      <c r="F16" s="4">
        <f>'конец года'!C15</f>
        <v>0</v>
      </c>
    </row>
    <row r="17" spans="1:6" ht="18" customHeight="1" thickBot="1">
      <c r="A17" s="1">
        <v>9</v>
      </c>
      <c r="B17" s="3">
        <f>'Список класса'!B17</f>
        <v>0</v>
      </c>
      <c r="C17" s="4">
        <f>'1 четверть'!C16</f>
        <v>0</v>
      </c>
      <c r="D17" s="4">
        <f>'2 четверть'!C16</f>
        <v>0</v>
      </c>
      <c r="E17" s="4">
        <f>'3 четверть'!C16</f>
        <v>0</v>
      </c>
      <c r="F17" s="4">
        <f>'конец года'!C16</f>
        <v>0</v>
      </c>
    </row>
    <row r="18" spans="1:6" ht="18" customHeight="1" thickBot="1">
      <c r="A18" s="1">
        <v>10</v>
      </c>
      <c r="B18" s="3">
        <f>'Список класса'!B18</f>
        <v>0</v>
      </c>
      <c r="C18" s="4">
        <f>'1 четверть'!C17</f>
        <v>0</v>
      </c>
      <c r="D18" s="4">
        <f>'2 четверть'!C17</f>
        <v>0</v>
      </c>
      <c r="E18" s="4">
        <f>'3 четверть'!C17</f>
        <v>0</v>
      </c>
      <c r="F18" s="4">
        <f>'конец года'!C17</f>
        <v>0</v>
      </c>
    </row>
    <row r="19" spans="1:6" ht="18.75" customHeight="1" thickBot="1">
      <c r="A19" s="1">
        <v>11</v>
      </c>
      <c r="B19" s="3">
        <f>'Список класса'!B19</f>
        <v>0</v>
      </c>
      <c r="C19" s="4">
        <f>'1 четверть'!C18</f>
        <v>0</v>
      </c>
      <c r="D19" s="4">
        <f>'2 четверть'!C18</f>
        <v>0</v>
      </c>
      <c r="E19" s="4">
        <f>'3 четверть'!C18</f>
        <v>0</v>
      </c>
      <c r="F19" s="4">
        <f>'конец года'!C18</f>
        <v>0</v>
      </c>
    </row>
    <row r="20" spans="1:6" ht="20.25" customHeight="1" thickBot="1">
      <c r="A20" s="1">
        <v>12</v>
      </c>
      <c r="B20" s="3">
        <f>'Список класса'!B20</f>
        <v>0</v>
      </c>
      <c r="C20" s="4">
        <f>'1 четверть'!C19</f>
        <v>0</v>
      </c>
      <c r="D20" s="4">
        <f>'2 четверть'!C19</f>
        <v>0</v>
      </c>
      <c r="E20" s="4">
        <f>'3 четверть'!C19</f>
        <v>0</v>
      </c>
      <c r="F20" s="4">
        <f>'конец года'!C19</f>
        <v>0</v>
      </c>
    </row>
    <row r="21" spans="1:6" ht="17.25" customHeight="1" thickBot="1">
      <c r="A21" s="1">
        <v>13</v>
      </c>
      <c r="B21" s="3">
        <f>'Список класса'!B21</f>
        <v>0</v>
      </c>
      <c r="C21" s="4">
        <f>'1 четверть'!C20</f>
        <v>0</v>
      </c>
      <c r="D21" s="4">
        <f>'2 четверть'!C20</f>
        <v>0</v>
      </c>
      <c r="E21" s="4">
        <f>'3 четверть'!C20</f>
        <v>0</v>
      </c>
      <c r="F21" s="4">
        <f>'конец года'!C20</f>
        <v>0</v>
      </c>
    </row>
    <row r="22" spans="1:6" ht="19.5" customHeight="1" thickBot="1">
      <c r="A22" s="1">
        <v>14</v>
      </c>
      <c r="B22" s="3">
        <f>'Список класса'!B22</f>
        <v>0</v>
      </c>
      <c r="C22" s="4">
        <f>'1 четверть'!C21</f>
        <v>0</v>
      </c>
      <c r="D22" s="4">
        <f>'2 четверть'!C21</f>
        <v>0</v>
      </c>
      <c r="E22" s="4">
        <f>'3 четверть'!C21</f>
        <v>0</v>
      </c>
      <c r="F22" s="4">
        <f>'конец года'!C21</f>
        <v>0</v>
      </c>
    </row>
    <row r="23" spans="1:6" ht="19.5" customHeight="1" thickBot="1">
      <c r="A23" s="1">
        <v>15</v>
      </c>
      <c r="B23" s="3">
        <f>'Список класса'!B23</f>
        <v>0</v>
      </c>
      <c r="C23" s="4">
        <f>'1 четверть'!C22</f>
        <v>0</v>
      </c>
      <c r="D23" s="4">
        <f>'2 четверть'!C22</f>
        <v>0</v>
      </c>
      <c r="E23" s="4">
        <f>'3 четверть'!C22</f>
        <v>0</v>
      </c>
      <c r="F23" s="4">
        <f>'конец года'!C22</f>
        <v>0</v>
      </c>
    </row>
    <row r="24" spans="1:6" ht="18" customHeight="1" thickBot="1">
      <c r="A24" s="1">
        <v>16</v>
      </c>
      <c r="B24" s="3">
        <f>'Список класса'!B24</f>
        <v>0</v>
      </c>
      <c r="C24" s="4">
        <f>'1 четверть'!C23</f>
        <v>0</v>
      </c>
      <c r="D24" s="4">
        <f>'2 четверть'!C23</f>
        <v>0</v>
      </c>
      <c r="E24" s="4">
        <f>'3 четверть'!C23</f>
        <v>0</v>
      </c>
      <c r="F24" s="4">
        <f>'конец года'!C23</f>
        <v>0</v>
      </c>
    </row>
    <row r="25" spans="1:6" ht="21" customHeight="1" thickBot="1">
      <c r="A25" s="1">
        <v>17</v>
      </c>
      <c r="B25" s="3">
        <f>'Список класса'!B25</f>
        <v>0</v>
      </c>
      <c r="C25" s="4">
        <f>'1 четверть'!C24</f>
        <v>0</v>
      </c>
      <c r="D25" s="4">
        <f>'2 четверть'!C24</f>
        <v>0</v>
      </c>
      <c r="E25" s="4">
        <f>'3 четверть'!C24</f>
        <v>0</v>
      </c>
      <c r="F25" s="4">
        <f>'конец года'!C24</f>
        <v>0</v>
      </c>
    </row>
    <row r="26" spans="1:6" ht="18.75" customHeight="1" thickBot="1">
      <c r="A26" s="1">
        <v>18</v>
      </c>
      <c r="B26" s="3">
        <f>'Список класса'!B26</f>
        <v>0</v>
      </c>
      <c r="C26" s="4">
        <f>'1 четверть'!C25</f>
        <v>0</v>
      </c>
      <c r="D26" s="4">
        <f>'2 четверть'!C25</f>
        <v>0</v>
      </c>
      <c r="E26" s="4">
        <f>'3 четверть'!C25</f>
        <v>0</v>
      </c>
      <c r="F26" s="4">
        <f>'конец года'!C25</f>
        <v>0</v>
      </c>
    </row>
    <row r="27" spans="1:6" ht="15.75" customHeight="1" thickBot="1">
      <c r="A27" s="1">
        <v>19</v>
      </c>
      <c r="B27" s="3">
        <f>'Список класса'!B27</f>
        <v>0</v>
      </c>
      <c r="C27" s="4">
        <f>'1 четверть'!C26</f>
        <v>0</v>
      </c>
      <c r="D27" s="4">
        <f>'2 четверть'!C26</f>
        <v>0</v>
      </c>
      <c r="E27" s="4">
        <f>'3 четверть'!C26</f>
        <v>0</v>
      </c>
      <c r="F27" s="4">
        <f>'конец года'!C26</f>
        <v>0</v>
      </c>
    </row>
    <row r="28" spans="1:6" ht="23.25" customHeight="1" thickBot="1">
      <c r="A28" s="1">
        <v>20</v>
      </c>
      <c r="B28" s="3">
        <f>'Список класса'!B28</f>
        <v>0</v>
      </c>
      <c r="C28" s="4">
        <f>'1 четверть'!C27</f>
        <v>0</v>
      </c>
      <c r="D28" s="4">
        <f>'2 четверть'!C27</f>
        <v>0</v>
      </c>
      <c r="E28" s="4">
        <f>'3 четверть'!C27</f>
        <v>0</v>
      </c>
      <c r="F28" s="4">
        <f>'конец года'!C27</f>
        <v>0</v>
      </c>
    </row>
    <row r="29" spans="1:6" ht="16.5" thickBot="1">
      <c r="A29" s="1">
        <v>21</v>
      </c>
      <c r="B29" s="16">
        <f>'Список класса'!B29</f>
        <v>0</v>
      </c>
      <c r="C29" s="4">
        <f>'1 четверть'!C28</f>
        <v>0</v>
      </c>
      <c r="D29" s="4">
        <f>'2 четверть'!C28</f>
        <v>0</v>
      </c>
      <c r="E29" s="4">
        <f>'3 четверть'!C28</f>
        <v>0</v>
      </c>
      <c r="F29" s="4">
        <f>'конец года'!C28</f>
        <v>0</v>
      </c>
    </row>
    <row r="30" spans="1:6" ht="16.5" thickBot="1">
      <c r="A30" s="1">
        <v>22</v>
      </c>
      <c r="B30" s="16">
        <f>'Список класса'!B30</f>
        <v>0</v>
      </c>
      <c r="C30" s="4">
        <f>'1 четверть'!C29</f>
        <v>0</v>
      </c>
      <c r="D30" s="4">
        <f>'2 четверть'!C29</f>
        <v>0</v>
      </c>
      <c r="E30" s="4">
        <f>'3 четверть'!C29</f>
        <v>0</v>
      </c>
      <c r="F30" s="4">
        <f>'конец года'!C29</f>
        <v>0</v>
      </c>
    </row>
    <row r="31" spans="1:6" ht="16.5" thickBot="1">
      <c r="A31" s="1">
        <v>23</v>
      </c>
      <c r="B31" s="16">
        <f>'Список класса'!B31</f>
        <v>0</v>
      </c>
      <c r="C31" s="4">
        <f>'1 четверть'!C30</f>
        <v>0</v>
      </c>
      <c r="D31" s="4">
        <f>'2 четверть'!C30</f>
        <v>0</v>
      </c>
      <c r="E31" s="4">
        <f>'3 четверть'!C30</f>
        <v>0</v>
      </c>
      <c r="F31" s="4">
        <f>'конец года'!C30</f>
        <v>0</v>
      </c>
    </row>
    <row r="32" spans="1:6" ht="16.5" thickBot="1">
      <c r="A32" s="1">
        <v>24</v>
      </c>
      <c r="B32" s="16">
        <f>'Список класса'!B32</f>
        <v>0</v>
      </c>
      <c r="C32" s="4">
        <f>'1 четверть'!C31</f>
        <v>0</v>
      </c>
      <c r="D32" s="4">
        <f>'2 четверть'!C31</f>
        <v>0</v>
      </c>
      <c r="E32" s="4">
        <f>'3 четверть'!C31</f>
        <v>0</v>
      </c>
      <c r="F32" s="4">
        <f>'конец года'!C31</f>
        <v>0</v>
      </c>
    </row>
    <row r="33" spans="1:7" ht="16.5" thickBot="1">
      <c r="A33" s="1">
        <v>25</v>
      </c>
      <c r="B33" s="16">
        <f>'Список класса'!B33</f>
        <v>0</v>
      </c>
      <c r="C33" s="4">
        <f>'1 четверть'!C32</f>
        <v>0</v>
      </c>
      <c r="D33" s="4">
        <f>'2 четверть'!C32</f>
        <v>0</v>
      </c>
      <c r="E33" s="4">
        <f>'3 четверть'!C32</f>
        <v>0</v>
      </c>
      <c r="F33" s="4">
        <f>'конец года'!C32</f>
        <v>0</v>
      </c>
    </row>
    <row r="34" spans="1:7" ht="16.5" thickBot="1">
      <c r="A34" s="1">
        <v>26</v>
      </c>
      <c r="B34" s="16">
        <f>'Список класса'!B34</f>
        <v>0</v>
      </c>
      <c r="C34" s="4">
        <f>'1 четверть'!C33</f>
        <v>0</v>
      </c>
      <c r="D34" s="4">
        <f>'2 четверть'!C33</f>
        <v>0</v>
      </c>
      <c r="E34" s="4">
        <f>'3 четверть'!C33</f>
        <v>0</v>
      </c>
      <c r="F34" s="4">
        <f>'конец года'!C33</f>
        <v>0</v>
      </c>
    </row>
    <row r="35" spans="1:7" ht="16.5" thickBot="1">
      <c r="A35" s="1">
        <v>27</v>
      </c>
      <c r="B35" s="16">
        <f>'Список класса'!B35</f>
        <v>0</v>
      </c>
      <c r="C35" s="4">
        <f>'1 четверть'!C34</f>
        <v>0</v>
      </c>
      <c r="D35" s="4">
        <f>'2 четверть'!C34</f>
        <v>0</v>
      </c>
      <c r="E35" s="4">
        <f>'3 четверть'!C34</f>
        <v>0</v>
      </c>
      <c r="F35" s="4">
        <f>'конец года'!C34</f>
        <v>0</v>
      </c>
    </row>
    <row r="36" spans="1:7" ht="16.5" thickBot="1">
      <c r="A36" s="1">
        <v>28</v>
      </c>
      <c r="B36" s="16">
        <f>'Список класса'!B36</f>
        <v>0</v>
      </c>
      <c r="C36" s="4">
        <f>'1 четверть'!C35</f>
        <v>0</v>
      </c>
      <c r="D36" s="4">
        <f>'2 четверть'!C35</f>
        <v>0</v>
      </c>
      <c r="E36" s="4">
        <f>'3 четверть'!C35</f>
        <v>0</v>
      </c>
      <c r="F36" s="4">
        <f>'конец года'!C35</f>
        <v>0</v>
      </c>
    </row>
    <row r="37" spans="1:7" ht="16.5" thickBot="1">
      <c r="A37" s="1">
        <v>29</v>
      </c>
      <c r="B37" s="16">
        <f>'Список класса'!B37</f>
        <v>0</v>
      </c>
      <c r="C37" s="4">
        <f>'1 четверть'!C36</f>
        <v>0</v>
      </c>
      <c r="D37" s="4">
        <f>'2 четверть'!C36</f>
        <v>0</v>
      </c>
      <c r="E37" s="4">
        <f>'3 четверть'!C36</f>
        <v>0</v>
      </c>
      <c r="F37" s="4">
        <f>'конец года'!C36</f>
        <v>0</v>
      </c>
    </row>
    <row r="38" spans="1:7" ht="16.5" thickBot="1">
      <c r="A38" s="1">
        <v>30</v>
      </c>
      <c r="B38" s="16">
        <f>'Список класса'!B38</f>
        <v>0</v>
      </c>
      <c r="C38" s="4">
        <f>'1 четверть'!C37</f>
        <v>0</v>
      </c>
      <c r="D38" s="4">
        <f>'2 четверть'!C37</f>
        <v>0</v>
      </c>
      <c r="E38" s="4">
        <f>'3 четверть'!C37</f>
        <v>0</v>
      </c>
      <c r="F38" s="4">
        <f>'конец года'!C37</f>
        <v>0</v>
      </c>
    </row>
    <row r="39" spans="1:7" ht="16.5" thickBot="1">
      <c r="A39" s="1">
        <v>31</v>
      </c>
      <c r="B39" s="16">
        <f>'Список класса'!B39</f>
        <v>0</v>
      </c>
      <c r="C39" s="4">
        <f>'1 четверть'!C38</f>
        <v>0</v>
      </c>
      <c r="D39" s="4">
        <f>'2 четверть'!C38</f>
        <v>0</v>
      </c>
      <c r="E39" s="4">
        <f>'3 четверть'!C38</f>
        <v>0</v>
      </c>
      <c r="F39" s="4">
        <f>'конец года'!C38</f>
        <v>0</v>
      </c>
    </row>
    <row r="40" spans="1:7" ht="16.5" thickBot="1">
      <c r="A40" s="1">
        <v>32</v>
      </c>
      <c r="B40" s="16">
        <f>'Список класса'!B40</f>
        <v>0</v>
      </c>
      <c r="C40" s="4">
        <f>'1 четверть'!C39</f>
        <v>0</v>
      </c>
      <c r="D40" s="4">
        <f>'2 четверть'!C39</f>
        <v>0</v>
      </c>
      <c r="E40" s="4">
        <f>'3 четверть'!C39</f>
        <v>0</v>
      </c>
      <c r="F40" s="4">
        <f>'конец года'!C39</f>
        <v>0</v>
      </c>
    </row>
    <row r="41" spans="1:7" ht="16.5" thickBot="1">
      <c r="A41" s="1">
        <v>33</v>
      </c>
      <c r="B41" s="16">
        <f>'Список класса'!B41</f>
        <v>0</v>
      </c>
      <c r="C41" s="4">
        <f>'1 четверть'!C40</f>
        <v>0</v>
      </c>
      <c r="D41" s="4">
        <f>'2 четверть'!C40</f>
        <v>0</v>
      </c>
      <c r="E41" s="4">
        <f>'3 четверть'!C40</f>
        <v>0</v>
      </c>
      <c r="F41" s="4">
        <f>'конец года'!C40</f>
        <v>0</v>
      </c>
    </row>
    <row r="44" spans="1:7">
      <c r="D44" s="146" t="s">
        <v>140</v>
      </c>
    </row>
    <row r="46" spans="1:7" ht="95.25" customHeight="1">
      <c r="B46" s="276" t="s">
        <v>142</v>
      </c>
      <c r="C46" s="276"/>
      <c r="D46" s="276"/>
      <c r="E46" s="276"/>
      <c r="F46" s="276"/>
      <c r="G46" s="276"/>
    </row>
    <row r="47" spans="1:7">
      <c r="B47" s="7"/>
      <c r="C47" s="8"/>
      <c r="D47" s="8"/>
      <c r="E47" s="8"/>
    </row>
    <row r="48" spans="1:7">
      <c r="D48" s="146" t="s">
        <v>141</v>
      </c>
    </row>
    <row r="50" spans="2:7" ht="96" customHeight="1">
      <c r="B50" s="276" t="s">
        <v>143</v>
      </c>
      <c r="C50" s="276"/>
      <c r="D50" s="276"/>
      <c r="E50" s="276"/>
      <c r="F50" s="276"/>
      <c r="G50" s="276"/>
    </row>
    <row r="52" spans="2:7">
      <c r="D52" s="146" t="s">
        <v>144</v>
      </c>
    </row>
    <row r="53" spans="2:7" ht="99" customHeight="1">
      <c r="B53" s="275" t="s">
        <v>145</v>
      </c>
      <c r="C53" s="275"/>
      <c r="D53" s="275"/>
      <c r="E53" s="275"/>
      <c r="F53" s="275"/>
      <c r="G53" s="275"/>
    </row>
    <row r="57" spans="2:7" ht="90.75" customHeight="1">
      <c r="B57" s="275"/>
      <c r="C57" s="275"/>
      <c r="D57" s="275"/>
      <c r="E57" s="275"/>
      <c r="F57" s="275"/>
      <c r="G57" s="275"/>
    </row>
  </sheetData>
  <mergeCells count="11">
    <mergeCell ref="B57:G57"/>
    <mergeCell ref="B46:G46"/>
    <mergeCell ref="B50:G50"/>
    <mergeCell ref="B53:G53"/>
    <mergeCell ref="E4:E7"/>
    <mergeCell ref="F4:F7"/>
    <mergeCell ref="A4:A7"/>
    <mergeCell ref="B4:B7"/>
    <mergeCell ref="B2:F2"/>
    <mergeCell ref="C4:C7"/>
    <mergeCell ref="D4:D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7030A0"/>
  </sheetPr>
  <dimension ref="A1:O39"/>
  <sheetViews>
    <sheetView tabSelected="1" workbookViewId="0">
      <selection activeCell="A28" sqref="A28"/>
    </sheetView>
  </sheetViews>
  <sheetFormatPr defaultRowHeight="15"/>
  <cols>
    <col min="1" max="1" width="12.28515625" customWidth="1"/>
    <col min="2" max="2" width="13.42578125" customWidth="1"/>
    <col min="3" max="3" width="13" customWidth="1"/>
    <col min="4" max="4" width="11.85546875" customWidth="1"/>
    <col min="5" max="5" width="12.42578125" customWidth="1"/>
    <col min="9" max="9" width="12.28515625" customWidth="1"/>
    <col min="10" max="10" width="15.140625" customWidth="1"/>
    <col min="11" max="11" width="13" customWidth="1"/>
    <col min="12" max="12" width="12.28515625" customWidth="1"/>
    <col min="13" max="13" width="12.140625" customWidth="1"/>
    <col min="14" max="14" width="8.140625" customWidth="1"/>
    <col min="15" max="15" width="6.7109375" customWidth="1"/>
  </cols>
  <sheetData>
    <row r="1" spans="1:15" ht="54.75" customHeight="1">
      <c r="B1" s="277" t="s">
        <v>100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</row>
    <row r="2" spans="1:15" ht="23.25">
      <c r="D2" s="285">
        <f>'1 четверть'!$B$8</f>
        <v>0</v>
      </c>
      <c r="E2" s="285"/>
      <c r="F2" s="285"/>
      <c r="G2" s="285"/>
      <c r="H2" s="285"/>
      <c r="I2" s="285"/>
    </row>
    <row r="4" spans="1:15" ht="18">
      <c r="B4" s="158" t="s">
        <v>146</v>
      </c>
      <c r="C4" s="158"/>
      <c r="D4" s="158"/>
      <c r="E4" s="158"/>
      <c r="F4" s="158"/>
      <c r="H4" s="158" t="s">
        <v>24</v>
      </c>
      <c r="I4" s="158"/>
      <c r="J4" s="158"/>
    </row>
    <row r="5" spans="1:15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</row>
    <row r="6" spans="1:15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четверть'!$Q$8</f>
        <v>0</v>
      </c>
      <c r="K6" s="33">
        <f>'2 четверть'!$Q$8</f>
        <v>0</v>
      </c>
      <c r="L6" s="33">
        <f>'3 четверть'!$Q$8</f>
        <v>0</v>
      </c>
      <c r="M6" s="33">
        <f>'конец года'!$Q$8</f>
        <v>0</v>
      </c>
    </row>
    <row r="7" spans="1:15" ht="18.75">
      <c r="A7" s="34" t="s">
        <v>78</v>
      </c>
      <c r="B7" s="35" t="s">
        <v>118</v>
      </c>
      <c r="C7" s="35" t="s">
        <v>123</v>
      </c>
      <c r="D7" s="35" t="s">
        <v>128</v>
      </c>
      <c r="E7" s="35" t="s">
        <v>134</v>
      </c>
      <c r="F7" s="135"/>
      <c r="G7" s="12"/>
      <c r="H7" s="278" t="s">
        <v>36</v>
      </c>
      <c r="I7" s="278"/>
      <c r="J7" s="29">
        <f>'1 четверть'!$P$8</f>
        <v>0</v>
      </c>
      <c r="K7" s="29">
        <f>'2 четверть'!$P$8</f>
        <v>0</v>
      </c>
      <c r="L7" s="29">
        <f>'3 четверть'!$P$8</f>
        <v>0</v>
      </c>
      <c r="M7" s="29">
        <f>'конец года'!$P$8</f>
        <v>0</v>
      </c>
    </row>
    <row r="8" spans="1:15" ht="18.75">
      <c r="A8" s="34" t="s">
        <v>90</v>
      </c>
      <c r="B8" s="24">
        <f>'1 четверть'!$C$8</f>
        <v>0</v>
      </c>
      <c r="C8" s="24">
        <f>'2 четверть'!$C$8</f>
        <v>0</v>
      </c>
      <c r="D8" s="24">
        <f>'3 четверть'!$C$8</f>
        <v>0</v>
      </c>
      <c r="E8" s="24">
        <f>'конец года'!$C$8</f>
        <v>0</v>
      </c>
      <c r="F8" s="12"/>
      <c r="G8" s="12"/>
      <c r="H8" s="278" t="s">
        <v>38</v>
      </c>
      <c r="I8" s="278"/>
      <c r="J8" s="29">
        <f>'1 четверть'!$O$8</f>
        <v>0</v>
      </c>
      <c r="K8" s="29">
        <f>'2 четверть'!$O$8</f>
        <v>0</v>
      </c>
      <c r="L8" s="29">
        <f>'3 четверть'!$O$8</f>
        <v>0</v>
      </c>
      <c r="M8" s="29">
        <f>'конец года'!$O$8</f>
        <v>0</v>
      </c>
    </row>
    <row r="9" spans="1:15" ht="18.75">
      <c r="A9" s="36" t="s">
        <v>92</v>
      </c>
      <c r="B9" s="136" t="str">
        <f>'1 четверть'!$Z$8</f>
        <v/>
      </c>
      <c r="C9" s="136" t="str">
        <f>'2 четверть'!$Z$8</f>
        <v/>
      </c>
      <c r="D9" s="136" t="str">
        <f>'3 четверть'!$Z$8</f>
        <v/>
      </c>
      <c r="E9" s="136" t="str">
        <f>'конец года'!$Z$8</f>
        <v/>
      </c>
      <c r="F9" s="12"/>
      <c r="G9" s="12"/>
      <c r="H9" s="278" t="s">
        <v>39</v>
      </c>
      <c r="I9" s="278"/>
      <c r="J9" s="29">
        <f>'1 четверть'!$N$8</f>
        <v>0</v>
      </c>
      <c r="K9" s="29">
        <f>'2 четверть'!$N$8</f>
        <v>0</v>
      </c>
      <c r="L9" s="29">
        <f>'3 четверть'!$N$8</f>
        <v>0</v>
      </c>
      <c r="M9" s="29">
        <f>'конец года'!$N$8</f>
        <v>0</v>
      </c>
    </row>
    <row r="10" spans="1:15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четверть'!$M$8</f>
        <v>0</v>
      </c>
      <c r="K10" s="29">
        <f>'2 четверть'!$M$8</f>
        <v>0</v>
      </c>
      <c r="L10" s="29">
        <f>'3 четверть'!$M$8</f>
        <v>0</v>
      </c>
      <c r="M10" s="29">
        <f>'конец года'!$M$8</f>
        <v>0</v>
      </c>
    </row>
    <row r="11" spans="1:1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5" ht="18">
      <c r="A12" s="12"/>
      <c r="B12" s="12"/>
      <c r="C12" s="12"/>
      <c r="D12" s="12"/>
      <c r="E12" s="12"/>
      <c r="F12" s="12"/>
      <c r="G12" s="12"/>
      <c r="H12" s="279" t="s">
        <v>77</v>
      </c>
      <c r="I12" s="279"/>
      <c r="J12" s="279"/>
      <c r="K12" s="12"/>
      <c r="L12" s="12"/>
      <c r="M12" s="12"/>
    </row>
    <row r="13" spans="1:1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5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</row>
    <row r="15" spans="1:15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четверть'!$Y$8</f>
        <v/>
      </c>
      <c r="K15" s="24" t="str">
        <f>'2 четверть'!$Y$8</f>
        <v/>
      </c>
      <c r="L15" s="24" t="str">
        <f>'3 четверть'!$Y$8</f>
        <v/>
      </c>
      <c r="M15" s="24" t="str">
        <f>'конец года'!$Y$8</f>
        <v/>
      </c>
    </row>
    <row r="16" spans="1:1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>
      <c r="A17" s="12"/>
      <c r="B17" s="12"/>
      <c r="C17" s="12"/>
      <c r="D17" s="12"/>
      <c r="E17" s="12"/>
      <c r="F17" s="12"/>
      <c r="G17" s="12"/>
      <c r="H17" s="279" t="s">
        <v>83</v>
      </c>
      <c r="I17" s="284"/>
      <c r="J17" s="284"/>
      <c r="K17" s="284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</row>
    <row r="20" spans="1:13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четверть'!$R$8</f>
        <v>0</v>
      </c>
      <c r="K20" s="41">
        <f>'2 четверть'!$R$8</f>
        <v>0</v>
      </c>
      <c r="L20" s="41">
        <f>'3 четверть'!$R$8</f>
        <v>0</v>
      </c>
      <c r="M20" s="41">
        <f>'конец года'!$R$8</f>
        <v>0</v>
      </c>
    </row>
    <row r="21" spans="1:13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четверть'!$S$8</f>
        <v>0</v>
      </c>
      <c r="K21" s="24">
        <f>'2 четверть'!$S$8</f>
        <v>0</v>
      </c>
      <c r="L21" s="24">
        <f>'3 четверть'!$S$8</f>
        <v>0</v>
      </c>
      <c r="M21" s="24">
        <f>'конец года'!$S$8</f>
        <v>0</v>
      </c>
    </row>
    <row r="22" spans="1:13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четверть'!$T$8</f>
        <v>0</v>
      </c>
      <c r="K22" s="24">
        <f>'2 четверть'!$T$8</f>
        <v>0</v>
      </c>
      <c r="L22" s="24">
        <f>'3 четверть'!$T$8</f>
        <v>0</v>
      </c>
      <c r="M22" s="24">
        <f>'конец года'!$T$8</f>
        <v>0</v>
      </c>
    </row>
    <row r="23" spans="1:13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четверть'!$U$8</f>
        <v>0</v>
      </c>
      <c r="K23" s="24">
        <f>'2 четверть'!$U$8</f>
        <v>0</v>
      </c>
      <c r="L23" s="24">
        <f>'3 четверть'!$U$8</f>
        <v>0</v>
      </c>
      <c r="M23" s="24">
        <f>'конец года'!$U$8</f>
        <v>0</v>
      </c>
    </row>
    <row r="24" spans="1:13" ht="18.75">
      <c r="A24" s="12"/>
      <c r="B24" s="12"/>
      <c r="C24" s="12"/>
      <c r="D24" s="12"/>
      <c r="E24" s="12"/>
      <c r="F24" s="12"/>
      <c r="G24" s="12"/>
      <c r="H24" s="278" t="s">
        <v>59</v>
      </c>
      <c r="I24" s="278"/>
      <c r="J24" s="24">
        <f>'1 четверть'!$V$8</f>
        <v>0</v>
      </c>
      <c r="K24" s="24">
        <f>'2 четверть'!$V$8</f>
        <v>0</v>
      </c>
      <c r="L24" s="24">
        <f>'3 четверть'!$V$8</f>
        <v>0</v>
      </c>
      <c r="M24" s="24">
        <f>'конец года'!$V$8</f>
        <v>0</v>
      </c>
    </row>
    <row r="25" spans="1:13" ht="18.75">
      <c r="A25" s="287" t="str">
        <f>IF(E9="","","По итогам проверки техники чтения ученик с нормой")</f>
        <v/>
      </c>
      <c r="B25" s="287"/>
      <c r="C25" s="287"/>
      <c r="D25" s="287"/>
      <c r="E25" s="287"/>
      <c r="F25" s="287"/>
      <c r="G25" s="12"/>
      <c r="H25" s="45"/>
      <c r="I25" s="45"/>
      <c r="J25" s="46"/>
      <c r="K25" s="46"/>
      <c r="L25" s="46"/>
      <c r="M25" s="46"/>
    </row>
    <row r="26" spans="1:13" ht="17.25" customHeight="1">
      <c r="A26" s="12"/>
      <c r="B26" s="288" t="b">
        <f>IF(E9="+","справился на базовом уровне.",IF(E9="!","справился на повышенном уровне.",IF(E9="-","не справился.")))</f>
        <v>0</v>
      </c>
      <c r="C26" s="288"/>
      <c r="D26" s="288"/>
      <c r="E26" s="288"/>
      <c r="F26" s="12"/>
      <c r="G26" s="12"/>
      <c r="H26" s="12"/>
      <c r="I26" s="12"/>
      <c r="J26" s="12"/>
      <c r="K26" s="12"/>
      <c r="L26" s="12"/>
      <c r="M26" s="12"/>
    </row>
    <row r="27" spans="1:13" ht="101.25" customHeight="1">
      <c r="A27" s="286" t="b">
        <f>IF(E9="!",Лист7!B53,IF(B26="справился на базовом уровне.",Лист7!B46,IF(B26="не справился.",Лист7!B50)))</f>
        <v>0</v>
      </c>
      <c r="B27" s="286"/>
      <c r="C27" s="286"/>
      <c r="D27" s="286"/>
      <c r="E27" s="286"/>
      <c r="F27" s="286"/>
      <c r="G27" s="12"/>
      <c r="H27" s="12"/>
      <c r="I27" s="12"/>
      <c r="J27" s="12"/>
      <c r="K27" s="12"/>
      <c r="L27" s="12"/>
      <c r="M27" s="12"/>
    </row>
    <row r="28" spans="1:13" ht="18.75" customHeight="1">
      <c r="A28" s="12"/>
      <c r="B28" s="44"/>
      <c r="C28" s="44"/>
      <c r="D28" s="44"/>
      <c r="E28" s="44"/>
      <c r="F28" s="44"/>
      <c r="G28" s="12"/>
      <c r="H28" s="12"/>
      <c r="I28" s="12"/>
      <c r="J28" s="12"/>
      <c r="K28" s="12"/>
      <c r="L28" s="12"/>
      <c r="M28" s="12"/>
    </row>
    <row r="29" spans="1:13" ht="20.25" customHeight="1">
      <c r="B29" s="20"/>
      <c r="C29" s="20"/>
      <c r="D29" s="20"/>
      <c r="E29" s="20"/>
      <c r="F29" s="20"/>
    </row>
    <row r="30" spans="1:13" ht="15" customHeight="1">
      <c r="B30" s="20"/>
      <c r="C30" s="20"/>
      <c r="D30" s="20"/>
      <c r="E30" s="20"/>
      <c r="F30" s="20"/>
    </row>
    <row r="31" spans="1:13" ht="15" customHeight="1">
      <c r="B31" s="20"/>
      <c r="C31" s="20"/>
      <c r="D31" s="20"/>
      <c r="E31" s="20"/>
      <c r="F31" s="20"/>
    </row>
    <row r="32" spans="1:13" ht="15" hidden="1" customHeight="1">
      <c r="B32" s="20"/>
      <c r="C32" s="20"/>
      <c r="D32" s="20"/>
      <c r="E32" s="20"/>
      <c r="F32" s="20"/>
    </row>
    <row r="33" spans="2:6" ht="15" customHeight="1">
      <c r="B33" s="20"/>
      <c r="C33" s="20"/>
      <c r="D33" s="20"/>
      <c r="E33" s="20"/>
      <c r="F33" s="20"/>
    </row>
    <row r="34" spans="2:6" ht="15" customHeight="1">
      <c r="B34" s="20"/>
      <c r="C34" s="20"/>
      <c r="D34" s="20"/>
      <c r="E34" s="20"/>
      <c r="F34" s="20"/>
    </row>
    <row r="35" spans="2:6" ht="15" customHeight="1">
      <c r="B35" s="20"/>
      <c r="C35" s="20"/>
      <c r="D35" s="20"/>
      <c r="E35" s="20"/>
      <c r="F35" s="20"/>
    </row>
    <row r="36" spans="2:6" ht="15" customHeight="1">
      <c r="B36" s="20"/>
      <c r="C36" s="20"/>
      <c r="D36" s="20"/>
      <c r="E36" s="20"/>
      <c r="F36" s="20"/>
    </row>
    <row r="37" spans="2:6" ht="15" customHeight="1">
      <c r="B37" s="20"/>
      <c r="C37" s="20"/>
      <c r="D37" s="20"/>
      <c r="E37" s="20"/>
      <c r="F37" s="20"/>
    </row>
    <row r="38" spans="2:6" ht="15" customHeight="1"/>
    <row r="39" spans="2:6" ht="15" customHeight="1"/>
  </sheetData>
  <sheetProtection password="C7B7" sheet="1" objects="1" scenarios="1" pivotTables="0"/>
  <protectedRanges>
    <protectedRange sqref="H6:M10" name="Диапазон5"/>
    <protectedRange sqref="H21:M25 B26:C26" name="Диапазон5_3"/>
  </protectedRanges>
  <mergeCells count="20">
    <mergeCell ref="A27:F27"/>
    <mergeCell ref="H4:J4"/>
    <mergeCell ref="A25:F25"/>
    <mergeCell ref="B4:F4"/>
    <mergeCell ref="B26:E26"/>
    <mergeCell ref="B1:O1"/>
    <mergeCell ref="H23:I23"/>
    <mergeCell ref="H24:I24"/>
    <mergeCell ref="H12:J12"/>
    <mergeCell ref="H6:I6"/>
    <mergeCell ref="H7:I7"/>
    <mergeCell ref="H8:I8"/>
    <mergeCell ref="H9:I9"/>
    <mergeCell ref="H10:I10"/>
    <mergeCell ref="H20:I20"/>
    <mergeCell ref="H15:I15"/>
    <mergeCell ref="H17:K17"/>
    <mergeCell ref="H21:I21"/>
    <mergeCell ref="D2:I2"/>
    <mergeCell ref="H22:I22"/>
  </mergeCells>
  <conditionalFormatting sqref="J6:M10 J20:M25 J15:M15">
    <cfRule type="cellIs" dxfId="497" priority="27" operator="equal">
      <formula>0</formula>
    </cfRule>
  </conditionalFormatting>
  <conditionalFormatting sqref="B9:E9">
    <cfRule type="cellIs" dxfId="496" priority="11" operator="equal">
      <formula>"!"</formula>
    </cfRule>
    <cfRule type="cellIs" dxfId="495" priority="12" operator="equal">
      <formula>"+"</formula>
    </cfRule>
    <cfRule type="cellIs" dxfId="494" priority="13" operator="equal">
      <formula>"-"</formula>
    </cfRule>
    <cfRule type="cellIs" dxfId="493" priority="23" operator="equal">
      <formula>2</formula>
    </cfRule>
    <cfRule type="cellIs" dxfId="492" priority="24" operator="equal">
      <formula>3</formula>
    </cfRule>
    <cfRule type="cellIs" dxfId="491" priority="25" operator="equal">
      <formula>4</formula>
    </cfRule>
    <cfRule type="cellIs" dxfId="490" priority="26" operator="equal">
      <formula>5</formula>
    </cfRule>
  </conditionalFormatting>
  <conditionalFormatting sqref="B9:C9">
    <cfRule type="cellIs" dxfId="489" priority="15" operator="equal">
      <formula>3</formula>
    </cfRule>
  </conditionalFormatting>
  <conditionalFormatting sqref="B26">
    <cfRule type="containsText" dxfId="488" priority="4" operator="containsText" text="ложь">
      <formula>NOT(ISERROR(SEARCH("ложь",B26)))</formula>
    </cfRule>
    <cfRule type="cellIs" dxfId="487" priority="5" operator="equal">
      <formula>"справился."</formula>
    </cfRule>
  </conditionalFormatting>
  <conditionalFormatting sqref="A27:F27">
    <cfRule type="containsText" dxfId="486" priority="3" operator="containsText" text="ложь">
      <formula>NOT(ISERROR(SEARCH("ложь",A27)))</formula>
    </cfRule>
  </conditionalFormatting>
  <conditionalFormatting sqref="B26:E26">
    <cfRule type="containsText" dxfId="485" priority="2" operator="containsText" text="справился на повышенном уровне.">
      <formula>NOT(ISERROR(SEARCH("справился на повышенном уровне.",B26)))</formula>
    </cfRule>
    <cfRule type="containsText" dxfId="484" priority="1" operator="containsText" text="справился на базовом уровне.">
      <formula>NOT(ISERROR(SEARCH("справился на базовом уровне.",B26)))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R38"/>
  <sheetViews>
    <sheetView topLeftCell="A5" workbookViewId="0">
      <selection activeCell="O32" sqref="O32"/>
    </sheetView>
  </sheetViews>
  <sheetFormatPr defaultRowHeight="15"/>
  <cols>
    <col min="2" max="2" width="14" customWidth="1"/>
    <col min="3" max="3" width="12.85546875" customWidth="1"/>
    <col min="4" max="4" width="13.5703125" customWidth="1"/>
    <col min="5" max="5" width="11.5703125" customWidth="1"/>
    <col min="9" max="9" width="13.7109375" customWidth="1"/>
    <col min="10" max="10" width="14" customWidth="1"/>
    <col min="11" max="11" width="13.28515625" customWidth="1"/>
    <col min="12" max="12" width="12.28515625" customWidth="1"/>
    <col min="13" max="13" width="11.7109375" customWidth="1"/>
  </cols>
  <sheetData>
    <row r="1" spans="1:18" ht="73.5" customHeight="1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</row>
    <row r="2" spans="1:18" ht="27.75" customHeight="1">
      <c r="D2" s="289">
        <f>'1 четверть'!$B$9</f>
        <v>0</v>
      </c>
      <c r="E2" s="289"/>
      <c r="F2" s="289"/>
      <c r="G2" s="289"/>
      <c r="H2" s="289"/>
      <c r="I2" s="289"/>
    </row>
    <row r="4" spans="1:18" ht="18">
      <c r="A4" s="12"/>
      <c r="B4" s="279" t="s">
        <v>146</v>
      </c>
      <c r="C4" s="279"/>
      <c r="D4" s="279"/>
      <c r="E4" s="279"/>
      <c r="F4" s="279"/>
      <c r="G4" s="12"/>
      <c r="H4" s="279" t="s">
        <v>24</v>
      </c>
      <c r="I4" s="279"/>
      <c r="J4" s="279"/>
      <c r="K4" s="279"/>
      <c r="L4" s="12"/>
      <c r="M4" s="12"/>
      <c r="N4" s="12"/>
    </row>
    <row r="5" spans="1:18" ht="15.75">
      <c r="A5" s="12"/>
      <c r="B5" s="12"/>
      <c r="C5" s="12"/>
      <c r="D5" s="12"/>
      <c r="E5" s="12"/>
      <c r="F5" s="12"/>
      <c r="G5" s="12"/>
      <c r="H5" s="12"/>
      <c r="I5" s="12"/>
      <c r="J5" s="31" t="s">
        <v>65</v>
      </c>
      <c r="K5" s="31" t="s">
        <v>66</v>
      </c>
      <c r="L5" s="31" t="s">
        <v>67</v>
      </c>
      <c r="M5" s="31" t="s">
        <v>68</v>
      </c>
      <c r="N5" s="12"/>
    </row>
    <row r="6" spans="1:18" ht="18.75">
      <c r="A6" s="32"/>
      <c r="B6" s="31" t="s">
        <v>65</v>
      </c>
      <c r="C6" s="31" t="s">
        <v>66</v>
      </c>
      <c r="D6" s="31" t="s">
        <v>67</v>
      </c>
      <c r="E6" s="31" t="s">
        <v>68</v>
      </c>
      <c r="F6" s="12"/>
      <c r="G6" s="12"/>
      <c r="H6" s="280" t="s">
        <v>37</v>
      </c>
      <c r="I6" s="280"/>
      <c r="J6" s="33">
        <f>'1 четверть'!$Q$9</f>
        <v>0</v>
      </c>
      <c r="K6" s="33">
        <f>'2 четверть'!$Q$9</f>
        <v>0</v>
      </c>
      <c r="L6" s="33">
        <f>'3 четверть'!$Q$9</f>
        <v>0</v>
      </c>
      <c r="M6" s="33">
        <f>'конец года'!$Q$9</f>
        <v>0</v>
      </c>
      <c r="N6" s="12"/>
    </row>
    <row r="7" spans="1:18" ht="18.75">
      <c r="A7" s="34" t="s">
        <v>78</v>
      </c>
      <c r="B7" s="35" t="str">
        <f>'1'!B7</f>
        <v xml:space="preserve"> 5-20</v>
      </c>
      <c r="C7" s="35" t="str">
        <f>'1'!C7</f>
        <v>16-20</v>
      </c>
      <c r="D7" s="35" t="str">
        <f>'1'!D7</f>
        <v>26 - 35</v>
      </c>
      <c r="E7" s="35" t="str">
        <f>'1'!E7</f>
        <v>31 - 40</v>
      </c>
      <c r="F7" s="12"/>
      <c r="G7" s="12"/>
      <c r="H7" s="278" t="s">
        <v>36</v>
      </c>
      <c r="I7" s="278"/>
      <c r="J7" s="29">
        <f>'1 четверть'!$P$9</f>
        <v>0</v>
      </c>
      <c r="K7" s="29">
        <f>'2 четверть'!$P$9</f>
        <v>0</v>
      </c>
      <c r="L7" s="29">
        <f>'3 четверть'!$P$9</f>
        <v>0</v>
      </c>
      <c r="M7" s="29">
        <f>'конец года'!$P$9</f>
        <v>0</v>
      </c>
      <c r="N7" s="12"/>
    </row>
    <row r="8" spans="1:18" ht="18.75">
      <c r="A8" s="34" t="s">
        <v>90</v>
      </c>
      <c r="B8" s="24">
        <f>'1 четверть'!$C$9</f>
        <v>0</v>
      </c>
      <c r="C8" s="24">
        <f>'2 четверть'!$C$9</f>
        <v>0</v>
      </c>
      <c r="D8" s="24">
        <f>'3 четверть'!$C$9</f>
        <v>0</v>
      </c>
      <c r="E8" s="24">
        <f>'конец года'!$C$9</f>
        <v>0</v>
      </c>
      <c r="F8" s="12"/>
      <c r="G8" s="12"/>
      <c r="H8" s="278" t="s">
        <v>38</v>
      </c>
      <c r="I8" s="278"/>
      <c r="J8" s="29">
        <f>'1 четверть'!$O$9</f>
        <v>0</v>
      </c>
      <c r="K8" s="29">
        <f>'2 четверть'!$O$9</f>
        <v>0</v>
      </c>
      <c r="L8" s="29">
        <f>'3 четверть'!$O$9</f>
        <v>0</v>
      </c>
      <c r="M8" s="29">
        <f>'конец года'!$O$9</f>
        <v>0</v>
      </c>
      <c r="N8" s="12"/>
    </row>
    <row r="9" spans="1:18" ht="18.75">
      <c r="A9" s="36" t="s">
        <v>92</v>
      </c>
      <c r="B9" s="136" t="str">
        <f>'1 четверть'!$Z$9</f>
        <v/>
      </c>
      <c r="C9" s="136" t="str">
        <f>'2 четверть'!$Z$9</f>
        <v/>
      </c>
      <c r="D9" s="136" t="str">
        <f>'3 четверть'!$Z$9</f>
        <v/>
      </c>
      <c r="E9" s="136" t="str">
        <f>'конец года'!$Z$9</f>
        <v/>
      </c>
      <c r="F9" s="12"/>
      <c r="G9" s="12"/>
      <c r="H9" s="278" t="s">
        <v>39</v>
      </c>
      <c r="I9" s="278"/>
      <c r="J9" s="29">
        <f>'1 четверть'!$N$9</f>
        <v>0</v>
      </c>
      <c r="K9" s="29">
        <f>'2 четверть'!$N$9</f>
        <v>0</v>
      </c>
      <c r="L9" s="29">
        <f>'3 четверть'!$N$9</f>
        <v>0</v>
      </c>
      <c r="M9" s="29">
        <f>'конец года'!$N$9</f>
        <v>0</v>
      </c>
      <c r="N9" s="12"/>
    </row>
    <row r="10" spans="1:18" ht="18.75">
      <c r="A10" s="12"/>
      <c r="B10" s="12"/>
      <c r="C10" s="12"/>
      <c r="D10" s="12"/>
      <c r="E10" s="12"/>
      <c r="F10" s="12"/>
      <c r="G10" s="12"/>
      <c r="H10" s="278" t="s">
        <v>40</v>
      </c>
      <c r="I10" s="278"/>
      <c r="J10" s="29">
        <f>'1 четверть'!$M$9</f>
        <v>0</v>
      </c>
      <c r="K10" s="29">
        <f>'2 четверть'!$M$9</f>
        <v>0</v>
      </c>
      <c r="L10" s="29">
        <f>'3 четверть'!$M$9</f>
        <v>0</v>
      </c>
      <c r="M10" s="29">
        <f>'конец года'!$M$9</f>
        <v>0</v>
      </c>
      <c r="N10" s="12"/>
    </row>
    <row r="11" spans="1:18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>
      <c r="A12" s="12"/>
      <c r="B12" s="12"/>
      <c r="C12" s="12"/>
      <c r="D12" s="12"/>
      <c r="E12" s="12"/>
      <c r="F12" s="12"/>
      <c r="G12" s="12"/>
      <c r="H12" s="279" t="s">
        <v>77</v>
      </c>
      <c r="I12" s="279"/>
      <c r="J12" s="279"/>
      <c r="K12" s="12"/>
      <c r="L12" s="12"/>
      <c r="M12" s="12"/>
      <c r="N12" s="12"/>
    </row>
    <row r="13" spans="1:18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>
      <c r="A14" s="12"/>
      <c r="B14" s="12"/>
      <c r="C14" s="12"/>
      <c r="D14" s="12"/>
      <c r="E14" s="12"/>
      <c r="F14" s="12"/>
      <c r="G14" s="12"/>
      <c r="H14" s="12"/>
      <c r="I14" s="12"/>
      <c r="J14" s="38" t="s">
        <v>65</v>
      </c>
      <c r="K14" s="38" t="s">
        <v>66</v>
      </c>
      <c r="L14" s="38" t="s">
        <v>67</v>
      </c>
      <c r="M14" s="38" t="s">
        <v>68</v>
      </c>
      <c r="N14" s="12"/>
    </row>
    <row r="15" spans="1:18" ht="18.75">
      <c r="A15" s="12"/>
      <c r="B15" s="12"/>
      <c r="C15" s="12"/>
      <c r="D15" s="12"/>
      <c r="E15" s="12"/>
      <c r="F15" s="12"/>
      <c r="G15" s="12"/>
      <c r="H15" s="283" t="s">
        <v>91</v>
      </c>
      <c r="I15" s="283"/>
      <c r="J15" s="24" t="str">
        <f>'1 четверть'!$Y$9</f>
        <v/>
      </c>
      <c r="K15" s="24" t="str">
        <f>'2 четверть'!$Y$9</f>
        <v/>
      </c>
      <c r="L15" s="24" t="str">
        <f>'3 четверть'!$Y$9</f>
        <v/>
      </c>
      <c r="M15" s="24" t="str">
        <f>'конец года'!$Y$9</f>
        <v/>
      </c>
      <c r="N15" s="12"/>
    </row>
    <row r="16" spans="1:18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>
      <c r="A17" s="12"/>
      <c r="B17" s="12"/>
      <c r="C17" s="12"/>
      <c r="D17" s="12"/>
      <c r="E17" s="12"/>
      <c r="F17" s="12"/>
      <c r="G17" s="12"/>
      <c r="H17" s="279" t="s">
        <v>83</v>
      </c>
      <c r="I17" s="284"/>
      <c r="J17" s="284"/>
      <c r="K17" s="284"/>
      <c r="L17" s="12"/>
      <c r="M17" s="12"/>
      <c r="N17" s="12"/>
    </row>
    <row r="18" spans="1:14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>
      <c r="A19" s="12"/>
      <c r="B19" s="12"/>
      <c r="C19" s="12"/>
      <c r="D19" s="12"/>
      <c r="E19" s="12"/>
      <c r="F19" s="12"/>
      <c r="G19" s="12"/>
      <c r="H19" s="12"/>
      <c r="I19" s="12"/>
      <c r="J19" s="38" t="s">
        <v>65</v>
      </c>
      <c r="K19" s="38" t="s">
        <v>66</v>
      </c>
      <c r="L19" s="38" t="s">
        <v>67</v>
      </c>
      <c r="M19" s="38" t="s">
        <v>68</v>
      </c>
      <c r="N19" s="12"/>
    </row>
    <row r="20" spans="1:14" ht="18.75">
      <c r="A20" s="12"/>
      <c r="B20" s="12"/>
      <c r="C20" s="12"/>
      <c r="D20" s="12"/>
      <c r="E20" s="12"/>
      <c r="F20" s="12"/>
      <c r="G20" s="12"/>
      <c r="H20" s="281" t="s">
        <v>17</v>
      </c>
      <c r="I20" s="282"/>
      <c r="J20" s="41">
        <f>'1 четверть'!$R$9</f>
        <v>0</v>
      </c>
      <c r="K20" s="41">
        <f>'2 четверть'!$R$9</f>
        <v>0</v>
      </c>
      <c r="L20" s="41">
        <f>'3 четверть'!$R$9</f>
        <v>0</v>
      </c>
      <c r="M20" s="41">
        <f>'конец года'!$R$9</f>
        <v>0</v>
      </c>
      <c r="N20" s="12"/>
    </row>
    <row r="21" spans="1:14" ht="18.75">
      <c r="A21" s="12"/>
      <c r="B21" s="12"/>
      <c r="C21" s="12"/>
      <c r="D21" s="12"/>
      <c r="E21" s="12"/>
      <c r="F21" s="12"/>
      <c r="G21" s="12"/>
      <c r="H21" s="278" t="s">
        <v>56</v>
      </c>
      <c r="I21" s="278"/>
      <c r="J21" s="24">
        <f>'1 четверть'!$S$9</f>
        <v>0</v>
      </c>
      <c r="K21" s="24">
        <f>'2 четверть'!$S$9</f>
        <v>0</v>
      </c>
      <c r="L21" s="24">
        <f>'3 четверть'!$S$9</f>
        <v>0</v>
      </c>
      <c r="M21" s="24">
        <f>'конец года'!$S$9</f>
        <v>0</v>
      </c>
      <c r="N21" s="12"/>
    </row>
    <row r="22" spans="1:14" ht="18.75">
      <c r="A22" s="12"/>
      <c r="B22" s="12"/>
      <c r="C22" s="12"/>
      <c r="D22" s="12"/>
      <c r="E22" s="12"/>
      <c r="F22" s="12"/>
      <c r="G22" s="12"/>
      <c r="H22" s="278" t="s">
        <v>57</v>
      </c>
      <c r="I22" s="278"/>
      <c r="J22" s="24">
        <f>'1 четверть'!$T$9</f>
        <v>0</v>
      </c>
      <c r="K22" s="24">
        <f>'2 четверть'!$T$9</f>
        <v>0</v>
      </c>
      <c r="L22" s="24">
        <f>'3 четверть'!$T$9</f>
        <v>0</v>
      </c>
      <c r="M22" s="24">
        <f>'конец года'!$T$9</f>
        <v>0</v>
      </c>
      <c r="N22" s="12"/>
    </row>
    <row r="23" spans="1:14" ht="18.75">
      <c r="A23" s="12"/>
      <c r="B23" s="12"/>
      <c r="C23" s="12"/>
      <c r="D23" s="12"/>
      <c r="E23" s="12"/>
      <c r="F23" s="12"/>
      <c r="G23" s="12"/>
      <c r="H23" s="278" t="s">
        <v>58</v>
      </c>
      <c r="I23" s="278"/>
      <c r="J23" s="24">
        <f>'1 четверть'!$U$9</f>
        <v>0</v>
      </c>
      <c r="K23" s="24">
        <f>'2 четверть'!$U$9</f>
        <v>0</v>
      </c>
      <c r="L23" s="24">
        <f>'3 четверть'!$U$9</f>
        <v>0</v>
      </c>
      <c r="M23" s="24">
        <f>'конец года'!$U$9</f>
        <v>0</v>
      </c>
      <c r="N23" s="12"/>
    </row>
    <row r="24" spans="1:14" ht="18.75">
      <c r="A24" s="287" t="str">
        <f>IF(E9="","","По итогам проверки техники чтения ученик с нормой")</f>
        <v/>
      </c>
      <c r="B24" s="287"/>
      <c r="C24" s="287"/>
      <c r="D24" s="287"/>
      <c r="E24" s="287"/>
      <c r="F24" s="287"/>
      <c r="G24" s="12"/>
      <c r="H24" s="278" t="s">
        <v>59</v>
      </c>
      <c r="I24" s="278"/>
      <c r="J24" s="24">
        <f>'1 четверть'!$V$9</f>
        <v>0</v>
      </c>
      <c r="K24" s="24">
        <f>'2 четверть'!$V$9</f>
        <v>0</v>
      </c>
      <c r="L24" s="24">
        <f>'3 четверть'!$V$9</f>
        <v>0</v>
      </c>
      <c r="M24" s="24">
        <f>'конец года'!$V$9</f>
        <v>0</v>
      </c>
      <c r="N24" s="12"/>
    </row>
    <row r="25" spans="1:14" ht="18.75">
      <c r="A25" s="142"/>
      <c r="B25" s="290" t="b">
        <f>IF(E9="+","справился на базовом уровне.",IF(E9="!","справился на повышенном уровне.",IF(E9="-","не справился.")))</f>
        <v>0</v>
      </c>
      <c r="C25" s="290"/>
      <c r="D25" s="290"/>
      <c r="E25" s="290"/>
      <c r="F25" s="142"/>
      <c r="G25" s="12"/>
      <c r="H25" s="45"/>
      <c r="I25" s="45"/>
      <c r="J25" s="46"/>
      <c r="K25" s="46"/>
      <c r="L25" s="46"/>
      <c r="M25" s="46"/>
      <c r="N25" s="12"/>
    </row>
    <row r="26" spans="1:14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>
      <c r="A27" s="286" t="b">
        <f>IF(E9="!",Лист7!B53,IF(B25="справился на базовом уровне.",Лист7!B46,IF(B25="не справился.",Лист7!B50)))</f>
        <v>0</v>
      </c>
      <c r="B27" s="286"/>
      <c r="C27" s="286"/>
      <c r="D27" s="286"/>
      <c r="E27" s="286"/>
      <c r="F27" s="286"/>
      <c r="G27" s="12"/>
      <c r="H27" s="12"/>
      <c r="I27" s="12"/>
      <c r="J27" s="12"/>
      <c r="K27" s="12"/>
      <c r="L27" s="12"/>
      <c r="M27" s="12"/>
      <c r="N27" s="12"/>
    </row>
    <row r="28" spans="1:14" ht="15" customHeight="1">
      <c r="A28" s="286"/>
      <c r="B28" s="286"/>
      <c r="C28" s="286"/>
      <c r="D28" s="286"/>
      <c r="E28" s="286"/>
      <c r="F28" s="286"/>
      <c r="G28" s="12"/>
      <c r="H28" s="12"/>
      <c r="I28" s="12"/>
      <c r="J28" s="12"/>
      <c r="K28" s="12"/>
      <c r="L28" s="12"/>
      <c r="M28" s="12"/>
      <c r="N28" s="12"/>
    </row>
    <row r="29" spans="1:14" ht="15" customHeight="1">
      <c r="A29" s="286"/>
      <c r="B29" s="286"/>
      <c r="C29" s="286"/>
      <c r="D29" s="286"/>
      <c r="E29" s="286"/>
      <c r="F29" s="286"/>
      <c r="G29" s="12"/>
      <c r="H29" s="12"/>
      <c r="I29" s="12"/>
      <c r="J29" s="12"/>
      <c r="K29" s="12"/>
      <c r="L29" s="12"/>
      <c r="M29" s="12"/>
      <c r="N29" s="12"/>
    </row>
    <row r="30" spans="1:14" ht="15" customHeight="1">
      <c r="A30" s="286"/>
      <c r="B30" s="286"/>
      <c r="C30" s="286"/>
      <c r="D30" s="286"/>
      <c r="E30" s="286"/>
      <c r="F30" s="286"/>
      <c r="G30" s="12"/>
      <c r="H30" s="12"/>
      <c r="I30" s="12"/>
      <c r="J30" s="12"/>
      <c r="K30" s="12"/>
      <c r="L30" s="12"/>
      <c r="M30" s="12"/>
      <c r="N30" s="12"/>
    </row>
    <row r="31" spans="1:14" ht="15" customHeight="1">
      <c r="A31" s="286"/>
      <c r="B31" s="286"/>
      <c r="C31" s="286"/>
      <c r="D31" s="286"/>
      <c r="E31" s="286"/>
      <c r="F31" s="286"/>
      <c r="G31" s="12"/>
      <c r="H31" s="12"/>
      <c r="I31" s="12"/>
      <c r="J31" s="12"/>
      <c r="K31" s="12"/>
      <c r="L31" s="12"/>
      <c r="M31" s="12"/>
      <c r="N31" s="12"/>
    </row>
    <row r="32" spans="1:14" ht="15" customHeight="1">
      <c r="A32" s="286"/>
      <c r="B32" s="286"/>
      <c r="C32" s="286"/>
      <c r="D32" s="286"/>
      <c r="E32" s="286"/>
      <c r="F32" s="286"/>
      <c r="G32" s="12"/>
      <c r="H32" s="12"/>
      <c r="I32" s="12"/>
      <c r="J32" s="12"/>
      <c r="K32" s="12"/>
      <c r="L32" s="12"/>
      <c r="M32" s="12"/>
      <c r="N32" s="12"/>
    </row>
    <row r="33" spans="1:14" ht="18" customHeight="1">
      <c r="A33" s="286"/>
      <c r="B33" s="286"/>
      <c r="C33" s="286"/>
      <c r="D33" s="286"/>
      <c r="E33" s="286"/>
      <c r="F33" s="286"/>
      <c r="G33" s="12"/>
      <c r="H33" s="12"/>
      <c r="I33" s="12"/>
      <c r="J33" s="12"/>
      <c r="K33" s="12"/>
      <c r="L33" s="12"/>
      <c r="M33" s="12"/>
      <c r="N33" s="12"/>
    </row>
    <row r="34" spans="1:14" ht="15" customHeight="1">
      <c r="A34" s="286"/>
      <c r="B34" s="286"/>
      <c r="C34" s="286"/>
      <c r="D34" s="286"/>
      <c r="E34" s="286"/>
      <c r="F34" s="286"/>
      <c r="G34" s="12"/>
      <c r="H34" s="12"/>
      <c r="I34" s="12"/>
      <c r="J34" s="12"/>
      <c r="K34" s="12"/>
      <c r="L34" s="12"/>
      <c r="M34" s="12"/>
      <c r="N34" s="12"/>
    </row>
    <row r="35" spans="1:14" ht="14.25" customHeight="1">
      <c r="A35" s="286"/>
      <c r="B35" s="286"/>
      <c r="C35" s="286"/>
      <c r="D35" s="286"/>
      <c r="E35" s="286"/>
      <c r="F35" s="286"/>
      <c r="G35" s="12"/>
      <c r="H35" s="12"/>
      <c r="I35" s="12"/>
      <c r="J35" s="12"/>
      <c r="K35" s="12"/>
      <c r="L35" s="12"/>
      <c r="M35" s="12"/>
      <c r="N35" s="12"/>
    </row>
    <row r="36" spans="1:14" ht="15" hidden="1" customHeight="1">
      <c r="A36" s="286"/>
      <c r="B36" s="286"/>
      <c r="C36" s="286"/>
      <c r="D36" s="286"/>
      <c r="E36" s="286"/>
      <c r="F36" s="286"/>
      <c r="G36" s="12"/>
      <c r="H36" s="12"/>
      <c r="I36" s="12"/>
      <c r="J36" s="12"/>
      <c r="K36" s="12"/>
      <c r="L36" s="12"/>
      <c r="M36" s="12"/>
      <c r="N36" s="12"/>
    </row>
    <row r="37" spans="1:14" ht="15" hidden="1" customHeight="1">
      <c r="A37" s="286"/>
      <c r="B37" s="286"/>
      <c r="C37" s="286"/>
      <c r="D37" s="286"/>
      <c r="E37" s="286"/>
      <c r="F37" s="286"/>
      <c r="G37" s="12"/>
      <c r="H37" s="12"/>
      <c r="I37" s="12"/>
      <c r="J37" s="12"/>
      <c r="K37" s="12"/>
      <c r="L37" s="12"/>
      <c r="M37" s="12"/>
      <c r="N37" s="12"/>
    </row>
    <row r="38" spans="1:14" ht="15" hidden="1" customHeight="1">
      <c r="A38" s="286"/>
      <c r="B38" s="286"/>
      <c r="C38" s="286"/>
      <c r="D38" s="286"/>
      <c r="E38" s="286"/>
      <c r="F38" s="286"/>
      <c r="G38" s="12"/>
      <c r="H38" s="12"/>
      <c r="I38" s="12"/>
      <c r="J38" s="12"/>
      <c r="K38" s="12"/>
      <c r="L38" s="12"/>
      <c r="M38" s="12"/>
      <c r="N38" s="12"/>
    </row>
  </sheetData>
  <sheetProtection password="C7B7" sheet="1" objects="1" scenarios="1" pivotTables="0"/>
  <protectedRanges>
    <protectedRange sqref="H6:M10" name="Диапазон5"/>
    <protectedRange sqref="H21:M25" name="Диапазон5_3"/>
  </protectedRanges>
  <mergeCells count="20">
    <mergeCell ref="H17:K17"/>
    <mergeCell ref="H20:I20"/>
    <mergeCell ref="H21:I21"/>
    <mergeCell ref="H22:I22"/>
    <mergeCell ref="A27:F38"/>
    <mergeCell ref="H23:I23"/>
    <mergeCell ref="H24:I24"/>
    <mergeCell ref="A24:F24"/>
    <mergeCell ref="B25:E25"/>
    <mergeCell ref="B1:R1"/>
    <mergeCell ref="H4:K4"/>
    <mergeCell ref="H6:I6"/>
    <mergeCell ref="H15:I15"/>
    <mergeCell ref="H7:I7"/>
    <mergeCell ref="H8:I8"/>
    <mergeCell ref="H9:I9"/>
    <mergeCell ref="H10:I10"/>
    <mergeCell ref="H12:J12"/>
    <mergeCell ref="D2:I2"/>
    <mergeCell ref="B4:F4"/>
  </mergeCells>
  <conditionalFormatting sqref="B9:E9">
    <cfRule type="cellIs" dxfId="483" priority="10" operator="equal">
      <formula>"!"</formula>
    </cfRule>
    <cfRule type="cellIs" dxfId="482" priority="11" operator="equal">
      <formula>"-"</formula>
    </cfRule>
    <cfRule type="cellIs" dxfId="481" priority="12" operator="equal">
      <formula>"+"</formula>
    </cfRule>
    <cfRule type="cellIs" dxfId="480" priority="20" operator="equal">
      <formula>2</formula>
    </cfRule>
    <cfRule type="cellIs" dxfId="479" priority="21" operator="equal">
      <formula>3</formula>
    </cfRule>
    <cfRule type="cellIs" dxfId="478" priority="22" operator="equal">
      <formula>4</formula>
    </cfRule>
    <cfRule type="cellIs" dxfId="477" priority="23" operator="equal">
      <formula>5</formula>
    </cfRule>
  </conditionalFormatting>
  <conditionalFormatting sqref="J6:M10 J20:M25 J15:M15">
    <cfRule type="cellIs" dxfId="476" priority="19" operator="equal">
      <formula>0</formula>
    </cfRule>
  </conditionalFormatting>
  <conditionalFormatting sqref="B25">
    <cfRule type="cellIs" dxfId="475" priority="6" operator="equal">
      <formula>"справился."</formula>
    </cfRule>
    <cfRule type="containsText" dxfId="474" priority="5" operator="containsText" text="ложь">
      <formula>NOT(ISERROR(SEARCH("ложь",B25)))</formula>
    </cfRule>
  </conditionalFormatting>
  <conditionalFormatting sqref="A27:F38">
    <cfRule type="containsText" dxfId="473" priority="4" operator="containsText" text="ложь">
      <formula>NOT(ISERROR(SEARCH("ложь",A27)))</formula>
    </cfRule>
  </conditionalFormatting>
  <conditionalFormatting sqref="B25:E25">
    <cfRule type="containsText" dxfId="472" priority="3" operator="containsText" text="справился на повышенном уровне.">
      <formula>NOT(ISERROR(SEARCH("справился на повышенном уровне.",B25)))</formula>
    </cfRule>
    <cfRule type="containsText" dxfId="471" priority="2" operator="containsText" text="справился на базовом уровне.">
      <formula>NOT(ISERROR(SEARCH("справился на базовом уровне.",B25)))</formula>
    </cfRule>
    <cfRule type="containsText" dxfId="470" priority="1" operator="containsText" text="справился на базовом уровне.">
      <formula>NOT(ISERROR(SEARCH("справился на базовом уровне.",B25)))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Диаграммы</vt:lpstr>
      </vt:variant>
      <vt:variant>
        <vt:i4>1</vt:i4>
      </vt:variant>
    </vt:vector>
  </HeadingPairs>
  <TitlesOfParts>
    <vt:vector size="42" baseType="lpstr">
      <vt:lpstr>Список класса</vt:lpstr>
      <vt:lpstr>1 четверть</vt:lpstr>
      <vt:lpstr>2 четверть</vt:lpstr>
      <vt:lpstr>3 четверть</vt:lpstr>
      <vt:lpstr>конец года</vt:lpstr>
      <vt:lpstr>анализ</vt:lpstr>
      <vt:lpstr>Лист7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инструкция</vt:lpstr>
      <vt:lpstr>Диаграмма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2016-08-17T08:03:17Z</dcterms:modified>
</cp:coreProperties>
</file>